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INTERNAZIONALIZZAZIONE\Voucher\"/>
    </mc:Choice>
  </mc:AlternateContent>
  <workbookProtection workbookAlgorithmName="SHA-512" workbookHashValue="LdTFLnm4eEhcCvyax7Wki5EQ/WrWLai4RCr6ZRn1fdRfmMPW+/y+75M6YgKorraH0hVEZuat6KDi0e2QuYk1VQ==" workbookSaltValue="M0m6MFArDd27cTwWvB5KuA==" workbookSpinCount="100000" lockStructure="1" lockWindows="1"/>
  <bookViews>
    <workbookView xWindow="0" yWindow="0" windowWidth="28800" windowHeight="12000"/>
  </bookViews>
  <sheets>
    <sheet name="modello di calcolo punteggi" sheetId="10" r:id="rId1"/>
    <sheet name="hyp griglia" sheetId="9" state="hidden" r:id="rId2"/>
    <sheet name="dati supporto" sheetId="11" state="hidden" r:id="rId3"/>
  </sheets>
  <definedNames>
    <definedName name="_xlnm.Print_Area" localSheetId="2">'dati supporto'!$B$1:$G$31</definedName>
    <definedName name="_xlnm.Print_Area" localSheetId="1">'hyp griglia'!$B$1:$L$31</definedName>
    <definedName name="_xlnm.Print_Area" localSheetId="0">'modello di calcolo punteggi'!$A$3:$H$69</definedName>
    <definedName name="_xlnm.Print_Titles" localSheetId="0">'modello di calcolo punteggi'!$C:$C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0" l="1"/>
  <c r="F19" i="9" l="1"/>
  <c r="F18" i="9"/>
  <c r="F28" i="9"/>
  <c r="F27" i="9"/>
  <c r="F26" i="9"/>
  <c r="F24" i="9"/>
  <c r="F25" i="9"/>
  <c r="F23" i="9"/>
  <c r="F9" i="9"/>
  <c r="F22" i="10"/>
  <c r="L17" i="9"/>
  <c r="F28" i="10" l="1"/>
  <c r="F29" i="10"/>
  <c r="F35" i="10" l="1"/>
  <c r="F33" i="10"/>
  <c r="L12" i="9"/>
  <c r="F36" i="10" l="1"/>
  <c r="F60" i="10"/>
  <c r="F57" i="10"/>
  <c r="F51" i="10"/>
  <c r="F54" i="10"/>
  <c r="F48" i="10"/>
  <c r="L22" i="9"/>
  <c r="L2" i="9"/>
  <c r="L7" i="9"/>
  <c r="F30" i="11" l="1"/>
  <c r="E30" i="11"/>
  <c r="F29" i="11"/>
  <c r="E29" i="11"/>
  <c r="F63" i="10" l="1"/>
  <c r="F19" i="10" l="1"/>
  <c r="F18" i="10"/>
  <c r="F10" i="10"/>
  <c r="F9" i="10"/>
  <c r="F6" i="10"/>
  <c r="F7" i="10"/>
  <c r="F12" i="10" l="1"/>
  <c r="F11" i="10"/>
  <c r="F23" i="10"/>
  <c r="L30" i="9"/>
  <c r="E17" i="10"/>
  <c r="E40" i="10"/>
  <c r="E5" i="10"/>
  <c r="E46" i="10" l="1"/>
  <c r="F42" i="10"/>
  <c r="F67" i="10" s="1"/>
  <c r="F1" i="10" s="1"/>
  <c r="F20" i="9"/>
</calcChain>
</file>

<file path=xl/sharedStrings.xml><?xml version="1.0" encoding="utf-8"?>
<sst xmlns="http://schemas.openxmlformats.org/spreadsheetml/2006/main" count="131" uniqueCount="95">
  <si>
    <t>max</t>
  </si>
  <si>
    <t>TOTALE</t>
  </si>
  <si>
    <t>microimpresa</t>
  </si>
  <si>
    <t xml:space="preserve">piccola impresa </t>
  </si>
  <si>
    <t xml:space="preserve">media impresa </t>
  </si>
  <si>
    <t xml:space="preserve">TOTALE </t>
  </si>
  <si>
    <t>punteggio minimo</t>
  </si>
  <si>
    <t>punteggio massimo</t>
  </si>
  <si>
    <t xml:space="preserve">punteggio </t>
  </si>
  <si>
    <t>contributo massimo concedibile</t>
  </si>
  <si>
    <t>contributo minimo</t>
  </si>
  <si>
    <t>Dimensione di impresa</t>
  </si>
  <si>
    <t>media impresa</t>
  </si>
  <si>
    <t>Percentuale di contributo richiesto</t>
  </si>
  <si>
    <t>Anzianità dell'impresa</t>
  </si>
  <si>
    <t>SI</t>
  </si>
  <si>
    <t>NO</t>
  </si>
  <si>
    <t>rating di legalità</t>
  </si>
  <si>
    <t xml:space="preserve">contributo minimo rilevante ai fini del calcolo </t>
  </si>
  <si>
    <t>data inizio</t>
  </si>
  <si>
    <t>data fine</t>
  </si>
  <si>
    <t>data costituzione</t>
  </si>
  <si>
    <t>numero minimo giorni rilevante per interpolazione lineare</t>
  </si>
  <si>
    <t>contributo massimo</t>
  </si>
  <si>
    <t xml:space="preserve">numero massimo giorni rilevante per interpolazione lineare  </t>
  </si>
  <si>
    <t xml:space="preserve">Calcolato per interpolazione lineare fra i due valori estremi </t>
  </si>
  <si>
    <t xml:space="preserve"> ultima data rilevante per anzianità</t>
  </si>
  <si>
    <t xml:space="preserve"> prima data rilevante per anzianità</t>
  </si>
  <si>
    <t>minimo consentito</t>
  </si>
  <si>
    <t>numero dipendenti massimo rilevante</t>
  </si>
  <si>
    <t>Numero Occupati</t>
  </si>
  <si>
    <t xml:space="preserve">occupati pari a </t>
  </si>
  <si>
    <t xml:space="preserve">occupati pari o superiore a </t>
  </si>
  <si>
    <t>Calcolato per interpolazione lineare fra i due valori estremi</t>
  </si>
  <si>
    <t>requisiti</t>
  </si>
  <si>
    <t>occupati</t>
  </si>
  <si>
    <t>fatt</t>
  </si>
  <si>
    <t>att</t>
  </si>
  <si>
    <t>meno di 10</t>
  </si>
  <si>
    <t>meno di 50</t>
  </si>
  <si>
    <t>meno di 250</t>
  </si>
  <si>
    <t>fino a 2 ml</t>
  </si>
  <si>
    <t>fino a 10 ml</t>
  </si>
  <si>
    <t>fino a 50 ml</t>
  </si>
  <si>
    <t>fino a 43 ml</t>
  </si>
  <si>
    <t xml:space="preserve">importo progetto </t>
  </si>
  <si>
    <t>valore minimo rilevante</t>
  </si>
  <si>
    <t>valore massimo rilevante</t>
  </si>
  <si>
    <t>impatto ambientale</t>
  </si>
  <si>
    <t>MAX PUNTI</t>
  </si>
  <si>
    <t>impresa costituita (Partita IVA attiva) anteriormente al 1/1/1999</t>
  </si>
  <si>
    <t>massimo progetto</t>
  </si>
  <si>
    <t>su progetto</t>
  </si>
  <si>
    <t>minimo</t>
  </si>
  <si>
    <t>massimo</t>
  </si>
  <si>
    <t>ALTRI CRITERI</t>
  </si>
  <si>
    <t>impresa costituita (Partita IVA attiva) successivamente al 31/12/2018</t>
  </si>
  <si>
    <t>Numero di Tipologie di Intervento (A + B)</t>
  </si>
  <si>
    <t>possesso del rating di legalità</t>
  </si>
  <si>
    <t>possesso di certificazioni ambientali</t>
  </si>
  <si>
    <t>impresa femminile</t>
  </si>
  <si>
    <t>impresa giovanile</t>
  </si>
  <si>
    <t>disponibilità del sito in lingua straniera</t>
  </si>
  <si>
    <t>Cella di input: Numero di Tipologie  di Intervento (A + B)</t>
  </si>
  <si>
    <t>tipologie di intervento</t>
  </si>
  <si>
    <t>solo A</t>
  </si>
  <si>
    <t>solo B</t>
  </si>
  <si>
    <t>sia A che B</t>
  </si>
  <si>
    <t>Cella di input: Disponibilità del sito in lingua straniera</t>
  </si>
  <si>
    <t>tipologie intervento</t>
  </si>
  <si>
    <t>disponibilità sito in lingua straniera</t>
  </si>
  <si>
    <t>N. occupati ("n. denunce individuali" da ultima dichiarazione UNIMENS disponibile)</t>
  </si>
  <si>
    <t xml:space="preserve">Percentuale di contributo richiesto </t>
  </si>
  <si>
    <t>Anzianità dell'impresa (data di avvio attività P.IVA da Agenzia delle Entrate)</t>
  </si>
  <si>
    <t>Altri criteri di selezione</t>
  </si>
  <si>
    <t>VALORE RILEVANTE</t>
  </si>
  <si>
    <r>
      <t xml:space="preserve">CELLA INPUT : </t>
    </r>
    <r>
      <rPr>
        <b/>
        <sz val="11"/>
        <color theme="1"/>
        <rFont val="Calibri"/>
        <family val="2"/>
        <scheme val="minor"/>
      </rPr>
      <t xml:space="preserve">NUMERO DI OCCUPATI ESISTENTI 
</t>
    </r>
    <r>
      <rPr>
        <sz val="11"/>
        <color theme="1"/>
        <rFont val="Calibri"/>
        <family val="2"/>
        <scheme val="minor"/>
      </rPr>
      <t>"n.denunce individuali" da riceuta INPS dichiarazione UNIEMENS</t>
    </r>
  </si>
  <si>
    <r>
      <t xml:space="preserve">Cella di input: CONTRIBUTO RICHIESTO   
</t>
    </r>
    <r>
      <rPr>
        <b/>
        <sz val="12"/>
        <color theme="1"/>
        <rFont val="Calibri"/>
        <family val="2"/>
        <scheme val="minor"/>
      </rPr>
      <t>formato: ##,##%</t>
    </r>
  </si>
  <si>
    <t xml:space="preserve"> percentuale contributo richiesto: PUNTEGGIO </t>
  </si>
  <si>
    <t>numero occupati esistenti: PUNTEGGIO</t>
  </si>
  <si>
    <r>
      <t xml:space="preserve">Cella di input: DIMENSIONE IMPRESA
</t>
    </r>
    <r>
      <rPr>
        <sz val="11"/>
        <color theme="1"/>
        <rFont val="Calibri"/>
        <family val="2"/>
        <scheme val="minor"/>
      </rPr>
      <t>definita secondo le modalità di cui all'All. 1 Reg UE 651/2014</t>
    </r>
  </si>
  <si>
    <t>dimensione di impresa: PUNTEGGIO</t>
  </si>
  <si>
    <r>
      <t xml:space="preserve">Cella di input: Impresa GIOVANILE
</t>
    </r>
    <r>
      <rPr>
        <sz val="11"/>
        <color theme="1"/>
        <rFont val="Calibri"/>
        <family val="2"/>
        <scheme val="minor"/>
      </rPr>
      <t>secondo le indicazioni in Appendice 2 all'Avviso</t>
    </r>
  </si>
  <si>
    <r>
      <t xml:space="preserve">Cella di input: Impresa FEMMINILE
</t>
    </r>
    <r>
      <rPr>
        <sz val="11"/>
        <color theme="1"/>
        <rFont val="Calibri"/>
        <family val="2"/>
        <scheme val="minor"/>
      </rPr>
      <t>secondo le indicazioni in Appendice 2 all'Avviso</t>
    </r>
  </si>
  <si>
    <t>impresa giovanile: PUNTEGGIO</t>
  </si>
  <si>
    <t>impresa femminile: PUNTEGGIO</t>
  </si>
  <si>
    <t>Numero di Tipologie  di Intervento (A + B): PUNTEGGIO</t>
  </si>
  <si>
    <t>Disponibilità del sito in lingua straniera: PUNTEGGIO</t>
  </si>
  <si>
    <r>
      <t xml:space="preserve">Cella di input: Possesso certificazioni ambientali 
</t>
    </r>
    <r>
      <rPr>
        <sz val="11"/>
        <color theme="1"/>
        <rFont val="Calibri"/>
        <family val="2"/>
        <scheme val="minor"/>
      </rPr>
      <t>esclusivamente quelle incluse nell'elenco indicato nell'Avviso</t>
    </r>
  </si>
  <si>
    <t>possesso certificazioni ambientali: PUNTEGGIO</t>
  </si>
  <si>
    <r>
      <t xml:space="preserve">Cella di input: Possesso RATING DI LEGALITA'
</t>
    </r>
    <r>
      <rPr>
        <sz val="11"/>
        <color theme="1"/>
        <rFont val="Calibri"/>
        <family val="2"/>
        <scheme val="minor"/>
      </rPr>
      <t>risultante dall'elenco AGCM</t>
    </r>
  </si>
  <si>
    <t>possesso rating di legalità: PUNTEGGIO</t>
  </si>
  <si>
    <r>
      <t xml:space="preserve">data di costituzione
</t>
    </r>
    <r>
      <rPr>
        <sz val="9"/>
        <color theme="1"/>
        <rFont val="Calibri"/>
        <family val="2"/>
        <scheme val="minor"/>
      </rPr>
      <t>NB: se costituita prima del 01/01/1900 inserire 01/01/1900</t>
    </r>
  </si>
  <si>
    <t>CALCOLO: giorni da data costituzione a data pubblicazione avviso</t>
  </si>
  <si>
    <t>CALCOLO PUNTEGGIO su percentuale contributo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</si>
</sst>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[$-410]d\ mmmm\ yyyy;@"/>
    <numFmt numFmtId="167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23" xfId="0" applyFont="1" applyBorder="1" applyAlignment="1">
      <alignment vertical="center"/>
    </xf>
    <xf numFmtId="0" fontId="4" fillId="0" borderId="23" xfId="0" applyFont="1" applyBorder="1"/>
    <xf numFmtId="0" fontId="4" fillId="0" borderId="9" xfId="0" applyFont="1" applyBorder="1"/>
    <xf numFmtId="0" fontId="3" fillId="0" borderId="6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9" fontId="4" fillId="4" borderId="3" xfId="2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9" fontId="4" fillId="4" borderId="4" xfId="2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4" borderId="5" xfId="1" applyNumberFormat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>
      <alignment horizontal="center" vertical="center"/>
    </xf>
    <xf numFmtId="165" fontId="0" fillId="0" borderId="0" xfId="0" applyNumberFormat="1" applyFont="1" applyBorder="1"/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64" fontId="0" fillId="0" borderId="11" xfId="1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64" fontId="3" fillId="0" borderId="0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9" fontId="6" fillId="2" borderId="1" xfId="2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9" fontId="0" fillId="6" borderId="0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164" fontId="0" fillId="0" borderId="16" xfId="1" applyNumberFormat="1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11" xfId="0" applyFont="1" applyBorder="1" applyAlignment="1">
      <alignment horizontal="right" vertical="center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164" fontId="0" fillId="6" borderId="0" xfId="1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8" fillId="3" borderId="2" xfId="0" applyFont="1" applyFill="1" applyBorder="1" applyAlignment="1">
      <alignment horizontal="right" vertical="center" wrapText="1"/>
    </xf>
    <xf numFmtId="164" fontId="8" fillId="0" borderId="0" xfId="1" applyNumberFormat="1" applyFont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66" fontId="0" fillId="0" borderId="0" xfId="0" applyNumberFormat="1"/>
    <xf numFmtId="43" fontId="0" fillId="0" borderId="0" xfId="1" applyFont="1"/>
    <xf numFmtId="9" fontId="0" fillId="0" borderId="0" xfId="0" applyNumberFormat="1"/>
    <xf numFmtId="0" fontId="0" fillId="0" borderId="0" xfId="0" applyAlignment="1">
      <alignment horizontal="right"/>
    </xf>
    <xf numFmtId="166" fontId="4" fillId="4" borderId="3" xfId="1" applyNumberFormat="1" applyFont="1" applyFill="1" applyBorder="1" applyAlignment="1">
      <alignment horizontal="center" vertical="center"/>
    </xf>
    <xf numFmtId="166" fontId="4" fillId="4" borderId="4" xfId="1" applyNumberFormat="1" applyFont="1" applyFill="1" applyBorder="1" applyAlignment="1">
      <alignment horizontal="center" vertical="center"/>
    </xf>
    <xf numFmtId="43" fontId="4" fillId="0" borderId="0" xfId="1" applyFont="1"/>
    <xf numFmtId="0" fontId="6" fillId="0" borderId="0" xfId="0" applyFont="1" applyAlignment="1">
      <alignment horizontal="right"/>
    </xf>
    <xf numFmtId="164" fontId="5" fillId="6" borderId="0" xfId="1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164" fontId="9" fillId="0" borderId="0" xfId="1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9" fontId="4" fillId="6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14" fontId="6" fillId="2" borderId="1" xfId="1" applyNumberFormat="1" applyFont="1" applyFill="1" applyBorder="1" applyAlignment="1" applyProtection="1">
      <alignment horizontal="center" vertical="center"/>
      <protection locked="0"/>
    </xf>
    <xf numFmtId="167" fontId="0" fillId="6" borderId="0" xfId="1" applyNumberFormat="1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43" fontId="0" fillId="0" borderId="0" xfId="1" applyFont="1" applyAlignment="1"/>
    <xf numFmtId="43" fontId="3" fillId="0" borderId="2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5" fontId="3" fillId="0" borderId="9" xfId="0" applyNumberFormat="1" applyFont="1" applyBorder="1" applyAlignment="1">
      <alignment horizontal="center" vertical="center" wrapText="1"/>
    </xf>
    <xf numFmtId="10" fontId="6" fillId="2" borderId="1" xfId="2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9"/>
  <sheetViews>
    <sheetView windowProtection="1" showGridLines="0" showRowColHeaders="0" tabSelected="1" topLeftCell="A2" zoomScale="95" zoomScaleNormal="95" workbookViewId="0">
      <selection activeCell="F20" sqref="F20"/>
    </sheetView>
  </sheetViews>
  <sheetFormatPr defaultColWidth="9.140625" defaultRowHeight="15" x14ac:dyDescent="0.25"/>
  <cols>
    <col min="1" max="1" width="0.85546875" style="31" customWidth="1"/>
    <col min="2" max="2" width="4.7109375" style="31" customWidth="1"/>
    <col min="3" max="3" width="66" style="31" customWidth="1"/>
    <col min="4" max="4" width="14.85546875" style="56" bestFit="1" customWidth="1"/>
    <col min="5" max="5" width="7.7109375" style="58" customWidth="1"/>
    <col min="6" max="6" width="15.28515625" style="57" bestFit="1" customWidth="1"/>
    <col min="7" max="7" width="3.28515625" style="31" customWidth="1"/>
    <col min="8" max="8" width="1.7109375" style="31" customWidth="1"/>
    <col min="9" max="16384" width="9.140625" style="31"/>
  </cols>
  <sheetData>
    <row r="1" spans="2:8" s="70" customFormat="1" ht="21.75" hidden="1" customHeight="1" thickBot="1" x14ac:dyDescent="0.3">
      <c r="B1" s="65"/>
      <c r="C1" s="66" t="s">
        <v>1</v>
      </c>
      <c r="D1" s="73"/>
      <c r="E1" s="67"/>
      <c r="F1" s="68">
        <f>+F67</f>
        <v>100</v>
      </c>
      <c r="G1" s="31"/>
      <c r="H1" s="31"/>
    </row>
    <row r="2" spans="2:8" ht="3" customHeight="1" x14ac:dyDescent="0.25"/>
    <row r="3" spans="2:8" ht="18.75" customHeight="1" x14ac:dyDescent="0.25"/>
    <row r="4" spans="2:8" ht="2.25" customHeight="1" thickBot="1" x14ac:dyDescent="0.3">
      <c r="B4" s="26"/>
      <c r="C4" s="27"/>
      <c r="D4" s="59"/>
      <c r="E4" s="28"/>
      <c r="F4" s="29"/>
      <c r="G4" s="30"/>
    </row>
    <row r="5" spans="2:8" s="37" customFormat="1" ht="19.5" thickBot="1" x14ac:dyDescent="0.3">
      <c r="B5" s="32"/>
      <c r="C5" s="33" t="s">
        <v>13</v>
      </c>
      <c r="D5" s="88" t="s">
        <v>49</v>
      </c>
      <c r="E5" s="34">
        <f>+'hyp griglia'!L2</f>
        <v>25</v>
      </c>
      <c r="F5" s="33"/>
      <c r="G5" s="35"/>
      <c r="H5" s="36"/>
    </row>
    <row r="6" spans="2:8" s="37" customFormat="1" ht="12.75" hidden="1" customHeight="1" x14ac:dyDescent="0.25">
      <c r="B6" s="32"/>
      <c r="C6" s="5" t="s">
        <v>6</v>
      </c>
      <c r="D6" s="87"/>
      <c r="E6" s="38"/>
      <c r="F6" s="25">
        <f>+'hyp griglia'!$J$4</f>
        <v>0</v>
      </c>
      <c r="G6" s="39"/>
    </row>
    <row r="7" spans="2:8" s="37" customFormat="1" ht="12.75" hidden="1" customHeight="1" x14ac:dyDescent="0.25">
      <c r="B7" s="32"/>
      <c r="C7" s="5" t="s">
        <v>7</v>
      </c>
      <c r="D7" s="71"/>
      <c r="E7" s="38"/>
      <c r="F7" s="25">
        <f>+'hyp griglia'!$J$5</f>
        <v>25</v>
      </c>
      <c r="G7" s="39"/>
    </row>
    <row r="8" spans="2:8" s="37" customFormat="1" ht="31.5" thickBot="1" x14ac:dyDescent="0.3">
      <c r="B8" s="32"/>
      <c r="C8" s="40" t="s">
        <v>77</v>
      </c>
      <c r="D8" s="71"/>
      <c r="E8" s="42"/>
      <c r="F8" s="101">
        <v>0.45</v>
      </c>
      <c r="G8" s="39"/>
    </row>
    <row r="9" spans="2:8" hidden="1" x14ac:dyDescent="0.2">
      <c r="B9" s="44"/>
      <c r="C9" s="5" t="s">
        <v>9</v>
      </c>
      <c r="D9" s="72"/>
      <c r="E9" s="45"/>
      <c r="F9" s="46">
        <f>+'dati supporto'!$C$30</f>
        <v>0.7</v>
      </c>
      <c r="G9" s="47"/>
    </row>
    <row r="10" spans="2:8" hidden="1" x14ac:dyDescent="0.2">
      <c r="B10" s="44"/>
      <c r="C10" s="5" t="s">
        <v>18</v>
      </c>
      <c r="D10" s="72"/>
      <c r="E10" s="45"/>
      <c r="F10" s="46">
        <f>+'dati supporto'!$C$29</f>
        <v>0.45</v>
      </c>
      <c r="G10" s="47"/>
    </row>
    <row r="11" spans="2:8" ht="19.5" hidden="1" thickBot="1" x14ac:dyDescent="0.25">
      <c r="B11" s="44"/>
      <c r="C11" s="5" t="s">
        <v>75</v>
      </c>
      <c r="D11" s="72"/>
      <c r="E11" s="45"/>
      <c r="F11" s="89">
        <f>IF(F8&gt;F9,F9,IF(F8&lt;F10,F10,F8))</f>
        <v>0.45</v>
      </c>
      <c r="G11" s="47"/>
    </row>
    <row r="12" spans="2:8" ht="15.75" thickBot="1" x14ac:dyDescent="0.3">
      <c r="B12" s="44"/>
      <c r="C12" s="49" t="s">
        <v>78</v>
      </c>
      <c r="D12" s="71"/>
      <c r="E12" s="42"/>
      <c r="F12" s="64">
        <f>IF((+F6+((F7-F6)/(F10-F9))*(F8-F9))&gt;F7,F7,IF((+F6+((F7-F6)/(F10-F9))*(F8-F9))&lt;=F6,F6,+F6+((F7-F6)/(F10-F9))*(F8-F9)))</f>
        <v>25</v>
      </c>
      <c r="G12" s="47"/>
    </row>
    <row r="13" spans="2:8" ht="3" customHeight="1" x14ac:dyDescent="0.25">
      <c r="B13" s="51"/>
      <c r="C13" s="61"/>
      <c r="D13" s="52"/>
      <c r="E13" s="54"/>
      <c r="F13" s="53"/>
      <c r="G13" s="55"/>
    </row>
    <row r="14" spans="2:8" ht="3" customHeight="1" x14ac:dyDescent="0.25">
      <c r="C14" s="62"/>
    </row>
    <row r="15" spans="2:8" ht="3" customHeight="1" x14ac:dyDescent="0.25">
      <c r="C15" s="62"/>
    </row>
    <row r="16" spans="2:8" ht="3" customHeight="1" thickBot="1" x14ac:dyDescent="0.3">
      <c r="B16" s="26"/>
      <c r="C16" s="27"/>
      <c r="D16" s="59"/>
      <c r="E16" s="28"/>
      <c r="F16" s="29"/>
      <c r="G16" s="30"/>
    </row>
    <row r="17" spans="2:8" s="37" customFormat="1" ht="19.5" thickBot="1" x14ac:dyDescent="0.3">
      <c r="B17" s="32"/>
      <c r="C17" s="33" t="s">
        <v>30</v>
      </c>
      <c r="D17" s="88" t="s">
        <v>49</v>
      </c>
      <c r="E17" s="34">
        <f>+'hyp griglia'!L7</f>
        <v>20</v>
      </c>
      <c r="F17" s="33"/>
      <c r="G17" s="35"/>
      <c r="H17" s="36"/>
    </row>
    <row r="18" spans="2:8" s="37" customFormat="1" ht="12.75" hidden="1" customHeight="1" x14ac:dyDescent="0.25">
      <c r="B18" s="32"/>
      <c r="C18" s="5" t="s">
        <v>6</v>
      </c>
      <c r="D18" s="71"/>
      <c r="E18" s="38"/>
      <c r="F18" s="25">
        <f>+'hyp griglia'!$J$10</f>
        <v>0</v>
      </c>
      <c r="G18" s="39"/>
    </row>
    <row r="19" spans="2:8" s="37" customFormat="1" ht="12.75" hidden="1" customHeight="1" x14ac:dyDescent="0.25">
      <c r="B19" s="32"/>
      <c r="C19" s="5" t="s">
        <v>7</v>
      </c>
      <c r="D19" s="71"/>
      <c r="E19" s="38"/>
      <c r="F19" s="25">
        <f>+'hyp griglia'!$J$9</f>
        <v>20</v>
      </c>
      <c r="G19" s="39"/>
    </row>
    <row r="20" spans="2:8" ht="30.75" thickBot="1" x14ac:dyDescent="0.3">
      <c r="B20" s="44"/>
      <c r="C20" s="90" t="s">
        <v>76</v>
      </c>
      <c r="D20" s="72"/>
      <c r="E20" s="48"/>
      <c r="F20" s="102">
        <v>10</v>
      </c>
      <c r="G20" s="47"/>
    </row>
    <row r="21" spans="2:8" ht="12.75" hidden="1" customHeight="1" x14ac:dyDescent="0.2">
      <c r="B21" s="44"/>
      <c r="C21" s="5" t="s">
        <v>46</v>
      </c>
      <c r="D21" s="72"/>
      <c r="E21" s="48"/>
      <c r="F21" s="63">
        <v>0</v>
      </c>
      <c r="G21" s="47"/>
    </row>
    <row r="22" spans="2:8" ht="12.75" hidden="1" customHeight="1" thickBot="1" x14ac:dyDescent="0.25">
      <c r="B22" s="44"/>
      <c r="C22" s="5" t="s">
        <v>47</v>
      </c>
      <c r="D22" s="72"/>
      <c r="E22" s="48"/>
      <c r="F22" s="82">
        <f>+'dati supporto'!C27</f>
        <v>10</v>
      </c>
      <c r="G22" s="47"/>
    </row>
    <row r="23" spans="2:8" ht="15.75" thickBot="1" x14ac:dyDescent="0.3">
      <c r="B23" s="44"/>
      <c r="C23" s="49" t="s">
        <v>79</v>
      </c>
      <c r="D23" s="71"/>
      <c r="E23" s="41"/>
      <c r="F23" s="50">
        <f>IF((+F18+((F19-F18)/(F22-F21))*(F20-F21))&gt;F19,F19,IF((+F18+((F19-F18)/(F22-F21))*(F20-F21))&lt;=F18,F18,+F18+((F19-F18)/(F22-F21))*(F20-F21)))</f>
        <v>20</v>
      </c>
      <c r="G23" s="47"/>
    </row>
    <row r="24" spans="2:8" ht="3" customHeight="1" x14ac:dyDescent="0.25">
      <c r="B24" s="51"/>
      <c r="C24" s="61"/>
      <c r="D24" s="52"/>
      <c r="E24" s="54"/>
      <c r="F24" s="53"/>
      <c r="G24" s="55"/>
    </row>
    <row r="25" spans="2:8" ht="3" customHeight="1" x14ac:dyDescent="0.25">
      <c r="C25" s="62"/>
    </row>
    <row r="26" spans="2:8" ht="3" customHeight="1" thickBot="1" x14ac:dyDescent="0.3">
      <c r="B26" s="26"/>
      <c r="C26" s="27"/>
      <c r="D26" s="59"/>
      <c r="E26" s="28"/>
      <c r="F26" s="29"/>
      <c r="G26" s="30"/>
    </row>
    <row r="27" spans="2:8" s="37" customFormat="1" ht="19.5" thickBot="1" x14ac:dyDescent="0.3">
      <c r="B27" s="32"/>
      <c r="C27" s="33" t="s">
        <v>14</v>
      </c>
      <c r="D27" s="88" t="s">
        <v>49</v>
      </c>
      <c r="E27" s="100">
        <f>+F29</f>
        <v>20</v>
      </c>
      <c r="F27" s="33"/>
      <c r="G27" s="35"/>
      <c r="H27" s="36"/>
    </row>
    <row r="28" spans="2:8" s="37" customFormat="1" ht="12.75" hidden="1" customHeight="1" x14ac:dyDescent="0.25">
      <c r="B28" s="32"/>
      <c r="C28" s="5" t="s">
        <v>6</v>
      </c>
      <c r="D28" s="71"/>
      <c r="E28" s="38"/>
      <c r="F28" s="25">
        <f>+'hyp griglia'!J15</f>
        <v>0</v>
      </c>
      <c r="G28" s="39"/>
    </row>
    <row r="29" spans="2:8" s="37" customFormat="1" ht="12.75" hidden="1" customHeight="1" x14ac:dyDescent="0.25">
      <c r="B29" s="32"/>
      <c r="C29" s="5" t="s">
        <v>7</v>
      </c>
      <c r="D29" s="71"/>
      <c r="E29" s="38"/>
      <c r="F29" s="25">
        <f>+'hyp griglia'!J14</f>
        <v>20</v>
      </c>
      <c r="G29" s="39"/>
    </row>
    <row r="30" spans="2:8" s="86" customFormat="1" ht="24.75" thickBot="1" x14ac:dyDescent="0.3">
      <c r="B30" s="83"/>
      <c r="C30" s="91" t="s">
        <v>92</v>
      </c>
      <c r="D30" s="92"/>
      <c r="E30" s="84"/>
      <c r="F30" s="93">
        <v>36160</v>
      </c>
      <c r="G30" s="85"/>
    </row>
    <row r="31" spans="2:8" ht="13.5" hidden="1" customHeight="1" x14ac:dyDescent="0.2">
      <c r="B31" s="44"/>
      <c r="C31" s="6" t="s">
        <v>27</v>
      </c>
      <c r="D31" s="72"/>
      <c r="E31" s="45"/>
      <c r="F31" s="94">
        <v>36160</v>
      </c>
      <c r="G31" s="47"/>
    </row>
    <row r="32" spans="2:8" ht="13.5" hidden="1" customHeight="1" x14ac:dyDescent="0.2">
      <c r="B32" s="44"/>
      <c r="C32" s="6" t="s">
        <v>26</v>
      </c>
      <c r="D32" s="72"/>
      <c r="E32" s="45"/>
      <c r="F32" s="94">
        <v>43466</v>
      </c>
      <c r="G32" s="47"/>
    </row>
    <row r="33" spans="2:8" hidden="1" x14ac:dyDescent="0.2">
      <c r="B33" s="44"/>
      <c r="C33" s="6" t="s">
        <v>93</v>
      </c>
      <c r="D33" s="72"/>
      <c r="E33" s="45"/>
      <c r="F33" s="95">
        <f>+F32-F30</f>
        <v>7306</v>
      </c>
      <c r="G33" s="47"/>
    </row>
    <row r="34" spans="2:8" ht="12.75" hidden="1" customHeight="1" x14ac:dyDescent="0.2">
      <c r="B34" s="44"/>
      <c r="C34" s="5" t="s">
        <v>22</v>
      </c>
      <c r="D34" s="72"/>
      <c r="E34" s="45"/>
      <c r="F34" s="63">
        <v>0</v>
      </c>
      <c r="G34" s="47"/>
    </row>
    <row r="35" spans="2:8" ht="12.75" hidden="1" customHeight="1" thickBot="1" x14ac:dyDescent="0.25">
      <c r="B35" s="44"/>
      <c r="C35" s="5" t="s">
        <v>24</v>
      </c>
      <c r="D35" s="72"/>
      <c r="E35" s="45"/>
      <c r="F35" s="63">
        <f>+F32-F31</f>
        <v>7306</v>
      </c>
      <c r="G35" s="47"/>
    </row>
    <row r="36" spans="2:8" ht="15.75" thickBot="1" x14ac:dyDescent="0.3">
      <c r="B36" s="44"/>
      <c r="C36" s="49" t="s">
        <v>94</v>
      </c>
      <c r="D36" s="71"/>
      <c r="E36" s="42"/>
      <c r="F36" s="64">
        <f>(IF((+F28+((F29-F28)/(F35-F34))*(F33-F34))&gt;F29,F29,IF((+F28+((F29-F28)/(F35-F34))*(F33-F34))&lt;=F28,F28,+F28+((F29-F28)/(F35-F34))*(F33-F34))))</f>
        <v>20</v>
      </c>
      <c r="G36" s="47"/>
    </row>
    <row r="37" spans="2:8" ht="3" customHeight="1" x14ac:dyDescent="0.25">
      <c r="B37" s="51"/>
      <c r="C37" s="61"/>
      <c r="D37" s="52"/>
      <c r="E37" s="54"/>
      <c r="F37" s="53"/>
      <c r="G37" s="55"/>
    </row>
    <row r="38" spans="2:8" ht="3" customHeight="1" x14ac:dyDescent="0.25">
      <c r="C38" s="62"/>
    </row>
    <row r="39" spans="2:8" ht="3" customHeight="1" thickBot="1" x14ac:dyDescent="0.3">
      <c r="B39" s="26"/>
      <c r="C39" s="27"/>
      <c r="D39" s="59"/>
      <c r="E39" s="28"/>
      <c r="F39" s="29"/>
      <c r="G39" s="30"/>
    </row>
    <row r="40" spans="2:8" s="37" customFormat="1" ht="19.5" thickBot="1" x14ac:dyDescent="0.3">
      <c r="B40" s="32"/>
      <c r="C40" s="33" t="s">
        <v>11</v>
      </c>
      <c r="D40" s="88" t="s">
        <v>49</v>
      </c>
      <c r="E40" s="34">
        <f>+'hyp griglia'!L17</f>
        <v>15</v>
      </c>
      <c r="F40" s="33"/>
      <c r="G40" s="35"/>
      <c r="H40" s="36"/>
    </row>
    <row r="41" spans="2:8" s="37" customFormat="1" ht="30.75" thickBot="1" x14ac:dyDescent="0.3">
      <c r="B41" s="32"/>
      <c r="C41" s="40" t="s">
        <v>80</v>
      </c>
      <c r="D41" s="71"/>
      <c r="E41" s="42"/>
      <c r="F41" s="43" t="s">
        <v>3</v>
      </c>
      <c r="G41" s="39"/>
    </row>
    <row r="42" spans="2:8" ht="15.75" thickBot="1" x14ac:dyDescent="0.3">
      <c r="B42" s="44"/>
      <c r="C42" s="49" t="s">
        <v>81</v>
      </c>
      <c r="D42" s="71"/>
      <c r="E42" s="42"/>
      <c r="F42" s="50">
        <f>VLOOKUP(F41,'dati supporto'!$B$3:$C$5,2,FALSE)</f>
        <v>15</v>
      </c>
      <c r="G42" s="47"/>
    </row>
    <row r="43" spans="2:8" ht="3" customHeight="1" x14ac:dyDescent="0.25">
      <c r="B43" s="51"/>
      <c r="C43" s="61"/>
      <c r="D43" s="52"/>
      <c r="E43" s="54"/>
      <c r="F43" s="53"/>
      <c r="G43" s="55"/>
    </row>
    <row r="44" spans="2:8" ht="3" customHeight="1" x14ac:dyDescent="0.25">
      <c r="C44" s="62"/>
    </row>
    <row r="45" spans="2:8" ht="3" customHeight="1" thickBot="1" x14ac:dyDescent="0.3">
      <c r="B45" s="26"/>
      <c r="C45" s="27"/>
      <c r="D45" s="59"/>
      <c r="E45" s="28"/>
      <c r="F45" s="29"/>
      <c r="G45" s="30"/>
    </row>
    <row r="46" spans="2:8" s="37" customFormat="1" ht="19.5" thickBot="1" x14ac:dyDescent="0.3">
      <c r="B46" s="32"/>
      <c r="C46" s="33" t="s">
        <v>55</v>
      </c>
      <c r="D46" s="88" t="s">
        <v>49</v>
      </c>
      <c r="E46" s="34">
        <f>+'hyp griglia'!L22</f>
        <v>20</v>
      </c>
      <c r="F46" s="33"/>
      <c r="G46" s="35"/>
      <c r="H46" s="36"/>
    </row>
    <row r="47" spans="2:8" ht="15.75" thickBot="1" x14ac:dyDescent="0.3">
      <c r="B47" s="44"/>
      <c r="C47" s="40" t="s">
        <v>63</v>
      </c>
      <c r="D47" s="72"/>
      <c r="E47" s="45"/>
      <c r="F47" s="60" t="s">
        <v>67</v>
      </c>
      <c r="G47" s="47"/>
    </row>
    <row r="48" spans="2:8" ht="15.75" thickBot="1" x14ac:dyDescent="0.3">
      <c r="B48" s="44"/>
      <c r="C48" s="49" t="s">
        <v>86</v>
      </c>
      <c r="D48" s="71"/>
      <c r="E48" s="42"/>
      <c r="F48" s="50">
        <f>IF(F47='dati supporto'!C34,'dati supporto'!$C$10,0)</f>
        <v>5</v>
      </c>
      <c r="G48" s="47"/>
    </row>
    <row r="49" spans="2:7" x14ac:dyDescent="0.2">
      <c r="B49" s="44"/>
      <c r="C49" s="5"/>
      <c r="D49" s="72"/>
      <c r="E49" s="45"/>
      <c r="F49" s="45"/>
      <c r="G49" s="47"/>
    </row>
    <row r="50" spans="2:7" ht="30.75" thickBot="1" x14ac:dyDescent="0.3">
      <c r="B50" s="44"/>
      <c r="C50" s="40" t="s">
        <v>82</v>
      </c>
      <c r="D50" s="72"/>
      <c r="E50" s="45"/>
      <c r="F50" s="60" t="s">
        <v>15</v>
      </c>
      <c r="G50" s="47"/>
    </row>
    <row r="51" spans="2:7" ht="15.75" thickBot="1" x14ac:dyDescent="0.3">
      <c r="B51" s="44"/>
      <c r="C51" s="49" t="s">
        <v>84</v>
      </c>
      <c r="D51" s="71"/>
      <c r="E51" s="42"/>
      <c r="F51" s="50">
        <f>IF(F50="SI",'dati supporto'!$C$12,0)</f>
        <v>4</v>
      </c>
      <c r="G51" s="47"/>
    </row>
    <row r="52" spans="2:7" x14ac:dyDescent="0.2">
      <c r="B52" s="44"/>
      <c r="C52" s="5"/>
      <c r="D52" s="72"/>
      <c r="E52" s="45"/>
      <c r="F52" s="45"/>
      <c r="G52" s="47"/>
    </row>
    <row r="53" spans="2:7" ht="15.75" thickBot="1" x14ac:dyDescent="0.3">
      <c r="B53" s="44"/>
      <c r="C53" s="40" t="s">
        <v>68</v>
      </c>
      <c r="D53" s="72"/>
      <c r="E53" s="45"/>
      <c r="F53" s="60" t="s">
        <v>15</v>
      </c>
      <c r="G53" s="47"/>
    </row>
    <row r="54" spans="2:7" ht="15.75" thickBot="1" x14ac:dyDescent="0.3">
      <c r="B54" s="44"/>
      <c r="C54" s="49" t="s">
        <v>87</v>
      </c>
      <c r="D54" s="71"/>
      <c r="E54" s="42"/>
      <c r="F54" s="50">
        <f>IF(F53="SI",'dati supporto'!$C$11,0)</f>
        <v>3</v>
      </c>
      <c r="G54" s="47"/>
    </row>
    <row r="55" spans="2:7" x14ac:dyDescent="0.2">
      <c r="B55" s="44"/>
      <c r="C55" s="5"/>
      <c r="D55" s="72"/>
      <c r="E55" s="45"/>
      <c r="F55" s="45"/>
      <c r="G55" s="47"/>
    </row>
    <row r="56" spans="2:7" ht="30.75" thickBot="1" x14ac:dyDescent="0.3">
      <c r="B56" s="44"/>
      <c r="C56" s="40" t="s">
        <v>83</v>
      </c>
      <c r="D56" s="72"/>
      <c r="E56" s="45"/>
      <c r="F56" s="60" t="s">
        <v>15</v>
      </c>
      <c r="G56" s="47"/>
    </row>
    <row r="57" spans="2:7" ht="15.75" thickBot="1" x14ac:dyDescent="0.3">
      <c r="B57" s="44"/>
      <c r="C57" s="49" t="s">
        <v>85</v>
      </c>
      <c r="D57" s="71"/>
      <c r="E57" s="42"/>
      <c r="F57" s="50">
        <f>IF(F56="SI",'dati supporto'!$C$13,0)</f>
        <v>3</v>
      </c>
      <c r="G57" s="47"/>
    </row>
    <row r="58" spans="2:7" x14ac:dyDescent="0.2">
      <c r="B58" s="44"/>
      <c r="C58" s="5"/>
      <c r="D58" s="72"/>
      <c r="E58" s="45"/>
      <c r="F58" s="45"/>
      <c r="G58" s="47"/>
    </row>
    <row r="59" spans="2:7" ht="30.75" thickBot="1" x14ac:dyDescent="0.3">
      <c r="B59" s="44"/>
      <c r="C59" s="40" t="s">
        <v>88</v>
      </c>
      <c r="D59" s="72"/>
      <c r="E59" s="45"/>
      <c r="F59" s="60" t="s">
        <v>15</v>
      </c>
      <c r="G59" s="47"/>
    </row>
    <row r="60" spans="2:7" ht="15.75" thickBot="1" x14ac:dyDescent="0.3">
      <c r="B60" s="44"/>
      <c r="C60" s="49" t="s">
        <v>89</v>
      </c>
      <c r="D60" s="71"/>
      <c r="E60" s="42"/>
      <c r="F60" s="50">
        <f>IF(F59="SI",'dati supporto'!$C$14,0)</f>
        <v>3</v>
      </c>
      <c r="G60" s="47"/>
    </row>
    <row r="61" spans="2:7" x14ac:dyDescent="0.2">
      <c r="B61" s="44"/>
      <c r="C61" s="5"/>
      <c r="D61" s="72"/>
      <c r="E61" s="45"/>
      <c r="F61" s="45"/>
      <c r="G61" s="47"/>
    </row>
    <row r="62" spans="2:7" ht="30.75" thickBot="1" x14ac:dyDescent="0.3">
      <c r="B62" s="44"/>
      <c r="C62" s="40" t="s">
        <v>90</v>
      </c>
      <c r="D62" s="72"/>
      <c r="E62" s="45"/>
      <c r="F62" s="60" t="s">
        <v>15</v>
      </c>
      <c r="G62" s="47"/>
    </row>
    <row r="63" spans="2:7" ht="15.75" thickBot="1" x14ac:dyDescent="0.3">
      <c r="B63" s="44"/>
      <c r="C63" s="49" t="s">
        <v>91</v>
      </c>
      <c r="D63" s="71"/>
      <c r="E63" s="42"/>
      <c r="F63" s="50">
        <f>IF(F62="SI",'dati supporto'!$C$15,0)</f>
        <v>2</v>
      </c>
      <c r="G63" s="47"/>
    </row>
    <row r="64" spans="2:7" ht="3" customHeight="1" x14ac:dyDescent="0.25">
      <c r="B64" s="51"/>
      <c r="C64" s="61"/>
      <c r="D64" s="52"/>
      <c r="E64" s="54"/>
      <c r="F64" s="53"/>
      <c r="G64" s="55"/>
    </row>
    <row r="65" spans="2:7" ht="3" customHeight="1" x14ac:dyDescent="0.25">
      <c r="C65" s="62"/>
    </row>
    <row r="66" spans="2:7" ht="3" customHeight="1" thickBot="1" x14ac:dyDescent="0.3">
      <c r="B66" s="26"/>
      <c r="C66" s="27"/>
      <c r="D66" s="59"/>
      <c r="E66" s="28"/>
      <c r="F66" s="29"/>
      <c r="G66" s="30"/>
    </row>
    <row r="67" spans="2:7" s="70" customFormat="1" ht="21.75" thickBot="1" x14ac:dyDescent="0.3">
      <c r="B67" s="65"/>
      <c r="C67" s="66" t="s">
        <v>1</v>
      </c>
      <c r="D67" s="73"/>
      <c r="E67" s="67"/>
      <c r="F67" s="103">
        <f>+F12+F42+F23+F36+F48+F54+F51+F57+F60+F63</f>
        <v>100</v>
      </c>
      <c r="G67" s="69"/>
    </row>
    <row r="68" spans="2:7" ht="3" customHeight="1" x14ac:dyDescent="0.25">
      <c r="B68" s="51"/>
      <c r="C68" s="61"/>
      <c r="D68" s="52"/>
      <c r="E68" s="54"/>
      <c r="F68" s="53"/>
      <c r="G68" s="55"/>
    </row>
    <row r="69" spans="2:7" ht="3" customHeight="1" x14ac:dyDescent="0.25">
      <c r="C69" s="62"/>
    </row>
  </sheetData>
  <sheetProtection algorithmName="SHA-512" hashValue="GZD40ctps3CygvPHfvuK1dspIN6bsWfurA3g3SR8ghv5MfOzsYhUP/qsCdONFGAQlP/pHul4GgRKKbIMaYUAQQ==" saltValue="efCO2gJYmh0g+saddl5eYg==" spinCount="100000" sheet="1" selectLockedCells="1"/>
  <scenarios current="17" show="17" sqref="F55">
    <scenario name="1" count="6" user="Lazio Innova" comment="Creato da: Lazio Innova il 18/03/2019_x000a_Modificato da: Lazio Innova il 18/03/2019">
      <inputCells r="F8" val="0,35" numFmtId="9"/>
      <inputCells r="F41" val="microimpresa"/>
      <inputCells r="F20" val="0" numFmtId="43"/>
      <inputCells r="F30" val="36160" numFmtId="14"/>
      <inputCells r="F56" val="SI"/>
      <inputCells r="F59" val="SI"/>
    </scenario>
    <scenario name="2" count="6" user="Lazio Innova" comment="Creato da: Lazio Innova il 18/03/2019">
      <inputCells r="F8" val="0,35" numFmtId="9"/>
      <inputCells r="F41" val="microimpresa"/>
      <inputCells r="F20" val="1" numFmtId="43"/>
      <inputCells r="F30" val="36160" numFmtId="14"/>
      <inputCells r="F56" val="SI"/>
      <inputCells r="F59" val="SI"/>
    </scenario>
    <scenario name="3" count="6" user="Lazio Innova" comment="Creato da: Lazio Innova il 18/03/2019">
      <inputCells r="F8" val="0,35" numFmtId="9"/>
      <inputCells r="F41" val="microimpresa"/>
      <inputCells r="F20" val="2" numFmtId="43"/>
      <inputCells r="F30" val="36160" numFmtId="14"/>
      <inputCells r="F56" val="SI"/>
      <inputCells r="F59" val="SI"/>
    </scenario>
    <scenario name="4" count="6" user="Lazio Innova" comment="Creato da: Lazio Innova il 18/03/2019">
      <inputCells r="F8" val="0,35" numFmtId="9"/>
      <inputCells r="F41" val="microimpresa"/>
      <inputCells r="F20" val="3" numFmtId="43"/>
      <inputCells r="F30" val="36160" numFmtId="14"/>
      <inputCells r="F56" val="SI"/>
      <inputCells r="F59" val="SI"/>
    </scenario>
    <scenario name="5" count="6" user="Lazio Innova" comment="Creato da: Lazio Innova il 18/03/2019">
      <inputCells r="F8" val="0,35" numFmtId="9"/>
      <inputCells r="F41" val="microimpresa"/>
      <inputCells r="F20" val="4" numFmtId="43"/>
      <inputCells r="F30" val="36160" numFmtId="14"/>
      <inputCells r="F56" val="SI"/>
      <inputCells r="F59" val="SI"/>
    </scenario>
    <scenario name="6" count="6" user="Lazio Innova" comment="Creato da: Lazio Innova il 18/03/2019">
      <inputCells r="F8" val="0,35" numFmtId="9"/>
      <inputCells r="F41" val="microimpresa"/>
      <inputCells r="F20" val="5" numFmtId="43"/>
      <inputCells r="F30" val="36160" numFmtId="14"/>
      <inputCells r="F56" val="SI"/>
      <inputCells r="F59" val="SI"/>
    </scenario>
    <scenario name="7" count="6" user="Lazio Innova" comment="Creato da: Lazio Innova il 18/03/2019">
      <inputCells r="F8" val="0,35" numFmtId="9"/>
      <inputCells r="F41" val="microimpresa"/>
      <inputCells r="F20" val="6" numFmtId="43"/>
      <inputCells r="F30" val="36160" numFmtId="14"/>
      <inputCells r="F56" val="SI"/>
      <inputCells r="F59" val="SI"/>
    </scenario>
    <scenario name="8" count="6" user="Lazio Innova" comment="Creato da: Lazio Innova il 18/03/2019">
      <inputCells r="F8" val="0,35" numFmtId="9"/>
      <inputCells r="F41" val="microimpresa"/>
      <inputCells r="F20" val="7" numFmtId="43"/>
      <inputCells r="F30" val="36160" numFmtId="14"/>
      <inputCells r="F56" val="SI"/>
      <inputCells r="F59" val="SI"/>
    </scenario>
    <scenario name="9" count="6" user="Lazio Innova" comment="Creato da: Lazio Innova il 18/03/2019">
      <inputCells r="F8" val="0,35" numFmtId="9"/>
      <inputCells r="F41" val="microimpresa"/>
      <inputCells r="F20" val="8" numFmtId="43"/>
      <inputCells r="F30" val="36160" numFmtId="14"/>
      <inputCells r="F56" val="SI"/>
      <inputCells r="F59" val="SI"/>
    </scenario>
    <scenario name="10" count="6" user="Lazio Innova" comment="Creato da: Lazio Innova il 18/03/2019">
      <inputCells r="F8" val="0,35" numFmtId="9"/>
      <inputCells r="F41" val="microimpresa"/>
      <inputCells r="F20" val="9" numFmtId="43"/>
      <inputCells r="F30" val="36160" numFmtId="14"/>
      <inputCells r="F56" val="SI"/>
      <inputCells r="F59" val="SI"/>
    </scenario>
    <scenario name="11" count="6" user="Lazio Innova" comment="Creato da: Lazio Innova il 18/03/2019">
      <inputCells r="F8" val="0,35" numFmtId="9"/>
      <inputCells r="F41" val="piccola impresa"/>
      <inputCells r="F20" val="10" numFmtId="43"/>
      <inputCells r="F30" val="36160" numFmtId="14"/>
      <inputCells r="F56" val="SI"/>
      <inputCells r="F59" val="SI"/>
    </scenario>
    <scenario name="12" count="6" user="Lazio Innova" comment="Creato da: Lazio Innova il 18/03/2019">
      <inputCells r="F8" val="0,35" numFmtId="9"/>
      <inputCells r="F41" val="media impresa"/>
      <inputCells r="F20" val="10" numFmtId="43"/>
      <inputCells r="F30" val="36160" numFmtId="14"/>
      <inputCells r="F56" val="SI"/>
      <inputCells r="F59" val="SI"/>
    </scenario>
    <scenario name="13" count="6" user="Lazio Innova" comment="Creato da: Lazio Innova il 18/03/2019">
      <inputCells r="F8" val="0,35" numFmtId="9"/>
      <inputCells r="F41" val="media impresa"/>
      <inputCells r="F20" val="10" numFmtId="43"/>
      <inputCells r="F30" val="43466" numFmtId="14"/>
      <inputCells r="F56" val="SI"/>
      <inputCells r="F59" val="SI"/>
    </scenario>
    <scenario name="14" count="6" user="Lazio Innova" comment="Creato da: Lazio Innova il 18/03/2019">
      <inputCells r="F8" val="0,35" numFmtId="9"/>
      <inputCells r="F41" val="piccola impresa"/>
      <inputCells r="F20" val="10" numFmtId="43"/>
      <inputCells r="F30" val="43466" numFmtId="14"/>
      <inputCells r="F56" val="SI"/>
      <inputCells r="F59" val="SI"/>
    </scenario>
    <scenario name="16" count="6" user="Lazio Innova" comment="Creato da: Lazio Innova il 18/03/2019">
      <inputCells r="F8" val="0,35" numFmtId="9"/>
      <inputCells r="F41" val="microimpresa"/>
      <inputCells r="F20" val="0" numFmtId="43"/>
      <inputCells r="F30" val="43466" numFmtId="14"/>
      <inputCells r="F56" val="SI"/>
      <inputCells r="F59" val="SI"/>
    </scenario>
    <scenario name="15" count="6" user="Lazio Innova" comment="Creato da: Lazio Innova il 18/03/2019">
      <inputCells r="F8" val="0,35" numFmtId="9"/>
      <inputCells r="F41" val="microimpresa"/>
      <inputCells r="F20" val="1" numFmtId="43"/>
      <inputCells r="F30" val="43466" numFmtId="14"/>
      <inputCells r="F56" val="SI"/>
      <inputCells r="F59" val="SI"/>
    </scenario>
    <scenario name="17" count="6" user="Lazio Innova" comment="Creato da: Lazio Innova il 18/03/2019">
      <inputCells r="F8" val="0,35" numFmtId="9"/>
      <inputCells r="F41" val="microimpresa"/>
      <inputCells r="F20" val="5" numFmtId="43"/>
      <inputCells r="F30" val="43466" numFmtId="14"/>
      <inputCells r="F56" val="SI"/>
      <inputCells r="F59" val="SI"/>
    </scenario>
    <scenario name="18" count="6" user="Lazio Innova" comment="Creato da: Lazio Innova il 18/03/2019">
      <inputCells r="F8" val="0,35" numFmtId="9"/>
      <inputCells r="F41" val="microimpresa"/>
      <inputCells r="F20" val="0" numFmtId="43"/>
      <inputCells r="F30" val="43466" numFmtId="14"/>
      <inputCells r="F56" val="SI"/>
      <inputCells r="F59" val="SI"/>
    </scenario>
  </scenarios>
  <dataConsolidate/>
  <dataValidations count="3">
    <dataValidation type="whole" allowBlank="1" showInputMessage="1" showErrorMessage="1" sqref="G8 G20 G30:G33">
      <formula1>20000</formula1>
      <formula2>1500000000000</formula2>
    </dataValidation>
    <dataValidation type="list" allowBlank="1" showInputMessage="1" showErrorMessage="1" sqref="G64 G15 G24:G25 G43 G14">
      <formula1>#REF!</formula1>
    </dataValidation>
    <dataValidation type="decimal" allowBlank="1" showInputMessage="1" showErrorMessage="1" sqref="F8">
      <formula1>0</formula1>
      <formula2>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'dati supporto'!$B$3:$B$5</xm:f>
          </x14:formula1>
          <xm:sqref>F41</xm:sqref>
        </x14:dataValidation>
        <x14:dataValidation type="list" allowBlank="1" showInputMessage="1" showErrorMessage="1">
          <x14:formula1>
            <xm:f>'dati supporto'!$C$7:$C$8</xm:f>
          </x14:formula1>
          <xm:sqref>F56 F59 F62 F53 F50</xm:sqref>
        </x14:dataValidation>
        <x14:dataValidation type="list" allowBlank="1" showInputMessage="1" showErrorMessage="1">
          <x14:formula1>
            <xm:f>'dati supporto'!$C$32:$C$34</xm:f>
          </x14:formula1>
          <xm:sqref>F47</xm:sqref>
        </x14:dataValidation>
        <x14:dataValidation type="date" allowBlank="1" showInputMessage="1" showErrorMessage="1">
          <x14:formula1>
            <xm:f>'dati supporto'!C18</xm:f>
          </x14:formula1>
          <x14:formula2>
            <xm:f>'dati supporto'!C19</xm:f>
          </x14:formula2>
          <xm:sqref>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W30"/>
  <sheetViews>
    <sheetView windowProtection="1" showGridLines="0" zoomScale="80" zoomScaleNormal="80" workbookViewId="0">
      <selection activeCell="F1" sqref="F1"/>
    </sheetView>
  </sheetViews>
  <sheetFormatPr defaultColWidth="9.140625" defaultRowHeight="15" x14ac:dyDescent="0.25"/>
  <cols>
    <col min="1" max="1" width="9.140625" style="12"/>
    <col min="2" max="2" width="50.42578125" style="12" customWidth="1"/>
    <col min="3" max="3" width="12.7109375" style="12" customWidth="1"/>
    <col min="4" max="4" width="7.28515625" style="12" customWidth="1"/>
    <col min="5" max="5" width="8.5703125" style="12" customWidth="1"/>
    <col min="6" max="6" width="21.7109375" style="12" bestFit="1" customWidth="1"/>
    <col min="7" max="7" width="3" style="12" customWidth="1"/>
    <col min="8" max="9" width="8.28515625" style="12" customWidth="1"/>
    <col min="10" max="10" width="12" style="12" customWidth="1"/>
    <col min="11" max="11" width="4.28515625" style="12" customWidth="1"/>
    <col min="12" max="12" width="11.28515625" style="96" customWidth="1"/>
    <col min="13" max="16" width="12" style="12" customWidth="1"/>
    <col min="17" max="17" width="13.85546875" style="12" customWidth="1"/>
    <col min="18" max="19" width="9.140625" style="12"/>
    <col min="20" max="20" width="10.5703125" style="12" bestFit="1" customWidth="1"/>
    <col min="21" max="21" width="10.5703125" style="12" customWidth="1"/>
    <col min="22" max="22" width="20.140625" style="12" bestFit="1" customWidth="1"/>
    <col min="23" max="23" width="10.5703125" style="13" bestFit="1" customWidth="1"/>
    <col min="24" max="24" width="10.7109375" style="12" bestFit="1" customWidth="1"/>
    <col min="25" max="25" width="10.5703125" style="12" bestFit="1" customWidth="1"/>
    <col min="26" max="26" width="14" style="12" customWidth="1"/>
    <col min="27" max="27" width="12.28515625" style="12" customWidth="1"/>
    <col min="28" max="16384" width="9.140625" style="12"/>
  </cols>
  <sheetData>
    <row r="1" spans="2:12" ht="15.75" thickBot="1" x14ac:dyDescent="0.3"/>
    <row r="2" spans="2:12" ht="39.950000000000003" customHeight="1" thickBot="1" x14ac:dyDescent="0.35">
      <c r="B2" s="108" t="s">
        <v>72</v>
      </c>
      <c r="C2" s="108"/>
      <c r="D2" s="108"/>
      <c r="E2" s="108"/>
      <c r="F2" s="108"/>
      <c r="G2" s="108"/>
      <c r="H2" s="108"/>
      <c r="I2" s="108"/>
      <c r="J2" s="2" t="s">
        <v>0</v>
      </c>
      <c r="K2" s="3"/>
      <c r="L2" s="97">
        <f>+J5</f>
        <v>25</v>
      </c>
    </row>
    <row r="3" spans="2:12" ht="19.5" thickBot="1" x14ac:dyDescent="0.35">
      <c r="B3" s="108" t="s">
        <v>25</v>
      </c>
      <c r="C3" s="108"/>
      <c r="D3" s="108"/>
      <c r="E3" s="108"/>
      <c r="F3" s="108"/>
      <c r="G3" s="108"/>
      <c r="H3" s="108"/>
      <c r="I3" s="108"/>
      <c r="J3" s="108"/>
      <c r="K3" s="3"/>
      <c r="L3" s="98"/>
    </row>
    <row r="4" spans="2:12" ht="22.5" customHeight="1" x14ac:dyDescent="0.3">
      <c r="B4" s="106" t="s">
        <v>9</v>
      </c>
      <c r="C4" s="107"/>
      <c r="D4" s="107"/>
      <c r="E4" s="107"/>
      <c r="F4" s="14">
        <v>0.7</v>
      </c>
      <c r="G4" s="3"/>
      <c r="H4" s="106" t="s">
        <v>8</v>
      </c>
      <c r="I4" s="107"/>
      <c r="J4" s="15">
        <v>0</v>
      </c>
      <c r="K4" s="3"/>
      <c r="L4" s="98"/>
    </row>
    <row r="5" spans="2:12" ht="21.75" customHeight="1" thickBot="1" x14ac:dyDescent="0.35">
      <c r="B5" s="104" t="s">
        <v>10</v>
      </c>
      <c r="C5" s="105"/>
      <c r="D5" s="105"/>
      <c r="E5" s="105"/>
      <c r="F5" s="16">
        <v>0.45</v>
      </c>
      <c r="G5" s="3"/>
      <c r="H5" s="104" t="s">
        <v>8</v>
      </c>
      <c r="I5" s="105"/>
      <c r="J5" s="17">
        <v>25</v>
      </c>
      <c r="K5" s="3"/>
      <c r="L5" s="98"/>
    </row>
    <row r="6" spans="2:12" ht="19.5" thickBot="1" x14ac:dyDescent="0.35">
      <c r="B6" s="21"/>
      <c r="C6" s="21"/>
      <c r="D6" s="21"/>
      <c r="E6" s="21"/>
      <c r="F6" s="21"/>
      <c r="G6" s="21"/>
      <c r="H6" s="21"/>
      <c r="I6" s="21"/>
      <c r="J6" s="21"/>
      <c r="K6" s="3"/>
      <c r="L6" s="98"/>
    </row>
    <row r="7" spans="2:12" ht="39.950000000000003" customHeight="1" thickBot="1" x14ac:dyDescent="0.35">
      <c r="B7" s="108" t="s">
        <v>71</v>
      </c>
      <c r="C7" s="108"/>
      <c r="D7" s="108"/>
      <c r="E7" s="108"/>
      <c r="F7" s="108"/>
      <c r="G7" s="108"/>
      <c r="H7" s="108"/>
      <c r="I7" s="108"/>
      <c r="J7" s="2" t="s">
        <v>0</v>
      </c>
      <c r="K7" s="3"/>
      <c r="L7" s="99">
        <f>+J9</f>
        <v>20</v>
      </c>
    </row>
    <row r="8" spans="2:12" ht="19.5" thickBot="1" x14ac:dyDescent="0.35">
      <c r="B8" s="108" t="s">
        <v>33</v>
      </c>
      <c r="C8" s="108"/>
      <c r="D8" s="108"/>
      <c r="E8" s="108"/>
      <c r="F8" s="108"/>
      <c r="G8" s="108"/>
      <c r="H8" s="108"/>
      <c r="I8" s="108"/>
      <c r="J8" s="108"/>
      <c r="K8" s="3"/>
      <c r="L8" s="98"/>
    </row>
    <row r="9" spans="2:12" ht="22.5" customHeight="1" x14ac:dyDescent="0.3">
      <c r="B9" s="106" t="s">
        <v>32</v>
      </c>
      <c r="C9" s="107"/>
      <c r="D9" s="107"/>
      <c r="E9" s="107"/>
      <c r="F9" s="18">
        <f>+'dati supporto'!C27</f>
        <v>10</v>
      </c>
      <c r="G9" s="3"/>
      <c r="H9" s="106" t="s">
        <v>8</v>
      </c>
      <c r="I9" s="107"/>
      <c r="J9" s="15">
        <v>20</v>
      </c>
      <c r="K9" s="3"/>
      <c r="L9" s="98"/>
    </row>
    <row r="10" spans="2:12" ht="21.75" customHeight="1" thickBot="1" x14ac:dyDescent="0.35">
      <c r="B10" s="104" t="s">
        <v>31</v>
      </c>
      <c r="C10" s="105"/>
      <c r="D10" s="105"/>
      <c r="E10" s="105"/>
      <c r="F10" s="20">
        <v>0</v>
      </c>
      <c r="G10" s="3"/>
      <c r="H10" s="104" t="s">
        <v>8</v>
      </c>
      <c r="I10" s="105"/>
      <c r="J10" s="17">
        <v>0</v>
      </c>
      <c r="K10" s="3"/>
      <c r="L10" s="98"/>
    </row>
    <row r="11" spans="2:12" ht="19.5" thickBot="1" x14ac:dyDescent="0.35">
      <c r="B11" s="22"/>
      <c r="C11" s="22"/>
      <c r="D11" s="22"/>
      <c r="E11" s="22"/>
      <c r="F11" s="22"/>
      <c r="G11" s="22"/>
      <c r="H11" s="22"/>
      <c r="I11" s="22"/>
      <c r="J11" s="2"/>
      <c r="K11" s="3"/>
      <c r="L11" s="98"/>
    </row>
    <row r="12" spans="2:12" ht="39.950000000000003" customHeight="1" thickBot="1" x14ac:dyDescent="0.35">
      <c r="B12" s="108" t="s">
        <v>73</v>
      </c>
      <c r="C12" s="108"/>
      <c r="D12" s="108"/>
      <c r="E12" s="108"/>
      <c r="F12" s="108"/>
      <c r="G12" s="108"/>
      <c r="H12" s="108"/>
      <c r="I12" s="108"/>
      <c r="J12" s="2" t="s">
        <v>0</v>
      </c>
      <c r="K12" s="3"/>
      <c r="L12" s="97">
        <f>+J14</f>
        <v>20</v>
      </c>
    </row>
    <row r="13" spans="2:12" ht="19.5" thickBot="1" x14ac:dyDescent="0.35">
      <c r="B13" s="108" t="s">
        <v>25</v>
      </c>
      <c r="C13" s="108"/>
      <c r="D13" s="108"/>
      <c r="E13" s="108"/>
      <c r="F13" s="108"/>
      <c r="G13" s="108"/>
      <c r="H13" s="108"/>
      <c r="I13" s="108"/>
      <c r="J13" s="108"/>
      <c r="K13" s="3"/>
      <c r="L13" s="98"/>
    </row>
    <row r="14" spans="2:12" ht="18.75" x14ac:dyDescent="0.3">
      <c r="B14" s="106" t="s">
        <v>50</v>
      </c>
      <c r="C14" s="107"/>
      <c r="D14" s="107"/>
      <c r="E14" s="107"/>
      <c r="F14" s="78">
        <v>36160</v>
      </c>
      <c r="G14" s="3"/>
      <c r="H14" s="106" t="s">
        <v>8</v>
      </c>
      <c r="I14" s="107"/>
      <c r="J14" s="15">
        <v>20</v>
      </c>
      <c r="K14" s="3"/>
      <c r="L14" s="98"/>
    </row>
    <row r="15" spans="2:12" ht="21.75" customHeight="1" thickBot="1" x14ac:dyDescent="0.35">
      <c r="B15" s="104" t="s">
        <v>56</v>
      </c>
      <c r="C15" s="105"/>
      <c r="D15" s="105"/>
      <c r="E15" s="105"/>
      <c r="F15" s="79">
        <v>43466</v>
      </c>
      <c r="G15" s="3"/>
      <c r="H15" s="104" t="s">
        <v>8</v>
      </c>
      <c r="I15" s="105"/>
      <c r="J15" s="17">
        <v>0</v>
      </c>
      <c r="K15" s="3"/>
      <c r="L15" s="98"/>
    </row>
    <row r="16" spans="2:12" ht="19.5" thickBot="1" x14ac:dyDescent="0.35">
      <c r="B16" s="3"/>
      <c r="C16" s="3"/>
      <c r="D16" s="3"/>
      <c r="E16" s="3"/>
      <c r="F16" s="80"/>
      <c r="G16" s="3"/>
      <c r="H16" s="3"/>
    </row>
    <row r="17" spans="2:23" ht="39.950000000000003" customHeight="1" thickBot="1" x14ac:dyDescent="0.35">
      <c r="B17" s="111" t="s">
        <v>11</v>
      </c>
      <c r="C17" s="111"/>
      <c r="D17" s="111"/>
      <c r="E17" s="111"/>
      <c r="F17" s="111"/>
      <c r="J17" s="2" t="s">
        <v>0</v>
      </c>
      <c r="K17" s="3"/>
      <c r="L17" s="99">
        <f>+F19</f>
        <v>15</v>
      </c>
    </row>
    <row r="18" spans="2:23" ht="18.75" x14ac:dyDescent="0.3">
      <c r="B18" s="106" t="s">
        <v>2</v>
      </c>
      <c r="C18" s="107"/>
      <c r="D18" s="107"/>
      <c r="E18" s="107"/>
      <c r="F18" s="18">
        <f>+'dati supporto'!C3</f>
        <v>10</v>
      </c>
      <c r="G18" s="3"/>
      <c r="H18" s="3"/>
    </row>
    <row r="19" spans="2:23" ht="18.75" x14ac:dyDescent="0.3">
      <c r="B19" s="109" t="s">
        <v>3</v>
      </c>
      <c r="C19" s="110"/>
      <c r="D19" s="110"/>
      <c r="E19" s="110"/>
      <c r="F19" s="19">
        <f>+'dati supporto'!C4</f>
        <v>15</v>
      </c>
      <c r="G19" s="3"/>
      <c r="H19" s="3"/>
    </row>
    <row r="20" spans="2:23" ht="19.5" thickBot="1" x14ac:dyDescent="0.35">
      <c r="B20" s="104" t="s">
        <v>12</v>
      </c>
      <c r="C20" s="105"/>
      <c r="D20" s="105"/>
      <c r="E20" s="105"/>
      <c r="F20" s="20">
        <f>+'dati supporto'!C5</f>
        <v>0</v>
      </c>
      <c r="G20" s="3"/>
      <c r="H20" s="3"/>
    </row>
    <row r="21" spans="2:23" ht="19.5" thickBot="1" x14ac:dyDescent="0.35">
      <c r="B21" s="21"/>
      <c r="C21" s="21"/>
      <c r="D21" s="21"/>
      <c r="E21" s="21"/>
      <c r="F21" s="21"/>
      <c r="G21" s="21"/>
      <c r="H21" s="21"/>
      <c r="I21" s="21"/>
      <c r="J21" s="21"/>
      <c r="K21" s="3"/>
      <c r="L21" s="98"/>
    </row>
    <row r="22" spans="2:23" ht="39.950000000000003" customHeight="1" thickBot="1" x14ac:dyDescent="0.35">
      <c r="B22" s="111" t="s">
        <v>74</v>
      </c>
      <c r="C22" s="111"/>
      <c r="D22" s="111"/>
      <c r="E22" s="111"/>
      <c r="F22" s="111"/>
      <c r="J22" s="2" t="s">
        <v>0</v>
      </c>
      <c r="K22" s="3"/>
      <c r="L22" s="99">
        <f>SUM(F23:F28)</f>
        <v>20</v>
      </c>
    </row>
    <row r="23" spans="2:23" ht="18.75" x14ac:dyDescent="0.3">
      <c r="B23" s="109" t="s">
        <v>57</v>
      </c>
      <c r="C23" s="110"/>
      <c r="D23" s="110"/>
      <c r="E23" s="110"/>
      <c r="F23" s="23">
        <f>+'dati supporto'!C10</f>
        <v>5</v>
      </c>
      <c r="G23" s="3"/>
      <c r="H23" s="3"/>
    </row>
    <row r="24" spans="2:23" ht="18.75" x14ac:dyDescent="0.3">
      <c r="B24" s="109" t="s">
        <v>61</v>
      </c>
      <c r="C24" s="110"/>
      <c r="D24" s="110"/>
      <c r="E24" s="110"/>
      <c r="F24" s="23">
        <f>+'dati supporto'!C12</f>
        <v>4</v>
      </c>
      <c r="G24" s="3"/>
      <c r="H24" s="3"/>
    </row>
    <row r="25" spans="2:23" ht="18.75" x14ac:dyDescent="0.3">
      <c r="B25" s="109" t="s">
        <v>62</v>
      </c>
      <c r="C25" s="110"/>
      <c r="D25" s="110"/>
      <c r="E25" s="110"/>
      <c r="F25" s="23">
        <f>+'dati supporto'!C11</f>
        <v>3</v>
      </c>
      <c r="G25" s="3"/>
      <c r="H25" s="3"/>
    </row>
    <row r="26" spans="2:23" ht="18.75" x14ac:dyDescent="0.3">
      <c r="B26" s="109" t="s">
        <v>60</v>
      </c>
      <c r="C26" s="110"/>
      <c r="D26" s="110"/>
      <c r="E26" s="110"/>
      <c r="F26" s="23">
        <f>+'dati supporto'!C13</f>
        <v>3</v>
      </c>
      <c r="G26" s="3"/>
      <c r="H26" s="3"/>
    </row>
    <row r="27" spans="2:23" ht="18.75" x14ac:dyDescent="0.3">
      <c r="B27" s="109" t="s">
        <v>59</v>
      </c>
      <c r="C27" s="110"/>
      <c r="D27" s="110"/>
      <c r="E27" s="110"/>
      <c r="F27" s="23">
        <f>+'dati supporto'!C14</f>
        <v>3</v>
      </c>
      <c r="G27" s="3"/>
      <c r="H27" s="3"/>
    </row>
    <row r="28" spans="2:23" ht="19.5" thickBot="1" x14ac:dyDescent="0.35">
      <c r="B28" s="104" t="s">
        <v>58</v>
      </c>
      <c r="C28" s="105"/>
      <c r="D28" s="105"/>
      <c r="E28" s="105"/>
      <c r="F28" s="24">
        <f>+'dati supporto'!C15</f>
        <v>2</v>
      </c>
      <c r="G28" s="3"/>
      <c r="H28" s="3"/>
    </row>
    <row r="29" spans="2:23" ht="19.5" thickBot="1" x14ac:dyDescent="0.35">
      <c r="B29" s="3"/>
      <c r="C29" s="3"/>
      <c r="D29" s="3"/>
      <c r="E29" s="3"/>
      <c r="F29" s="3"/>
      <c r="G29" s="3"/>
      <c r="H29" s="3"/>
    </row>
    <row r="30" spans="2:23" s="3" customFormat="1" ht="39.950000000000003" customHeight="1" thickBot="1" x14ac:dyDescent="0.35">
      <c r="B30" s="11" t="s">
        <v>5</v>
      </c>
      <c r="C30" s="8"/>
      <c r="D30" s="8"/>
      <c r="E30" s="8"/>
      <c r="F30" s="9"/>
      <c r="G30" s="9"/>
      <c r="H30" s="9"/>
      <c r="I30" s="10"/>
      <c r="J30" s="2" t="s">
        <v>0</v>
      </c>
      <c r="L30" s="97">
        <f>+L2+L17+L7+L12+L22</f>
        <v>100</v>
      </c>
      <c r="W30" s="7"/>
    </row>
  </sheetData>
  <mergeCells count="29">
    <mergeCell ref="B2:I2"/>
    <mergeCell ref="B17:F17"/>
    <mergeCell ref="B18:E18"/>
    <mergeCell ref="B19:E19"/>
    <mergeCell ref="B20:E20"/>
    <mergeCell ref="B3:J3"/>
    <mergeCell ref="B4:E4"/>
    <mergeCell ref="B5:E5"/>
    <mergeCell ref="H4:I4"/>
    <mergeCell ref="H5:I5"/>
    <mergeCell ref="B7:I7"/>
    <mergeCell ref="B8:J8"/>
    <mergeCell ref="B9:E9"/>
    <mergeCell ref="H9:I9"/>
    <mergeCell ref="B28:E28"/>
    <mergeCell ref="H15:I15"/>
    <mergeCell ref="B14:E14"/>
    <mergeCell ref="H10:I10"/>
    <mergeCell ref="B12:I12"/>
    <mergeCell ref="B27:E27"/>
    <mergeCell ref="B22:F22"/>
    <mergeCell ref="B23:E23"/>
    <mergeCell ref="B10:E10"/>
    <mergeCell ref="B15:E15"/>
    <mergeCell ref="B13:J13"/>
    <mergeCell ref="H14:I14"/>
    <mergeCell ref="B26:E26"/>
    <mergeCell ref="B25:E25"/>
    <mergeCell ref="B24:E2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"/>
  <sheetViews>
    <sheetView windowProtection="1" workbookViewId="0">
      <selection activeCell="C7" sqref="C7"/>
    </sheetView>
  </sheetViews>
  <sheetFormatPr defaultRowHeight="15" x14ac:dyDescent="0.25"/>
  <cols>
    <col min="2" max="2" width="43.7109375" customWidth="1"/>
    <col min="3" max="3" width="16.42578125" bestFit="1" customWidth="1"/>
    <col min="5" max="5" width="11.7109375" bestFit="1" customWidth="1"/>
    <col min="6" max="6" width="13.28515625" bestFit="1" customWidth="1"/>
    <col min="7" max="7" width="11.140625" bestFit="1" customWidth="1"/>
  </cols>
  <sheetData>
    <row r="1" spans="2:7" x14ac:dyDescent="0.25">
      <c r="E1" s="112" t="s">
        <v>34</v>
      </c>
      <c r="F1" s="112"/>
      <c r="G1" s="112"/>
    </row>
    <row r="2" spans="2:7" x14ac:dyDescent="0.25">
      <c r="E2" s="4" t="s">
        <v>35</v>
      </c>
      <c r="F2" s="4" t="s">
        <v>36</v>
      </c>
      <c r="G2" s="4" t="s">
        <v>37</v>
      </c>
    </row>
    <row r="3" spans="2:7" ht="17.25" x14ac:dyDescent="0.25">
      <c r="B3" s="1" t="s">
        <v>2</v>
      </c>
      <c r="C3">
        <v>10</v>
      </c>
      <c r="E3" t="s">
        <v>38</v>
      </c>
      <c r="F3" t="s">
        <v>41</v>
      </c>
      <c r="G3" t="s">
        <v>41</v>
      </c>
    </row>
    <row r="4" spans="2:7" ht="17.25" x14ac:dyDescent="0.25">
      <c r="B4" s="1" t="s">
        <v>3</v>
      </c>
      <c r="C4">
        <v>15</v>
      </c>
      <c r="E4" t="s">
        <v>39</v>
      </c>
      <c r="F4" t="s">
        <v>42</v>
      </c>
      <c r="G4" t="s">
        <v>42</v>
      </c>
    </row>
    <row r="5" spans="2:7" ht="17.25" x14ac:dyDescent="0.25">
      <c r="B5" s="1" t="s">
        <v>4</v>
      </c>
      <c r="C5">
        <v>0</v>
      </c>
      <c r="E5" t="s">
        <v>40</v>
      </c>
      <c r="F5" t="s">
        <v>43</v>
      </c>
      <c r="G5" t="s">
        <v>44</v>
      </c>
    </row>
    <row r="7" spans="2:7" x14ac:dyDescent="0.25">
      <c r="C7" s="4" t="s">
        <v>15</v>
      </c>
    </row>
    <row r="8" spans="2:7" x14ac:dyDescent="0.25">
      <c r="C8" s="4" t="s">
        <v>16</v>
      </c>
    </row>
    <row r="10" spans="2:7" x14ac:dyDescent="0.25">
      <c r="B10" s="77" t="s">
        <v>69</v>
      </c>
      <c r="C10">
        <v>5</v>
      </c>
    </row>
    <row r="11" spans="2:7" x14ac:dyDescent="0.25">
      <c r="B11" s="77" t="s">
        <v>70</v>
      </c>
      <c r="C11">
        <v>3</v>
      </c>
    </row>
    <row r="12" spans="2:7" x14ac:dyDescent="0.25">
      <c r="B12" s="77" t="s">
        <v>61</v>
      </c>
      <c r="C12">
        <v>4</v>
      </c>
    </row>
    <row r="13" spans="2:7" x14ac:dyDescent="0.25">
      <c r="B13" s="77" t="s">
        <v>60</v>
      </c>
      <c r="C13">
        <v>3</v>
      </c>
    </row>
    <row r="14" spans="2:7" x14ac:dyDescent="0.25">
      <c r="B14" s="77" t="s">
        <v>48</v>
      </c>
      <c r="C14">
        <v>3</v>
      </c>
    </row>
    <row r="15" spans="2:7" x14ac:dyDescent="0.25">
      <c r="B15" s="77" t="s">
        <v>17</v>
      </c>
      <c r="C15">
        <v>2</v>
      </c>
    </row>
    <row r="16" spans="2:7" x14ac:dyDescent="0.25">
      <c r="B16" s="77"/>
    </row>
    <row r="17" spans="2:6" x14ac:dyDescent="0.25">
      <c r="B17" s="77" t="s">
        <v>21</v>
      </c>
    </row>
    <row r="18" spans="2:6" x14ac:dyDescent="0.25">
      <c r="B18" s="77" t="s">
        <v>19</v>
      </c>
      <c r="C18" s="74">
        <v>1</v>
      </c>
    </row>
    <row r="19" spans="2:6" x14ac:dyDescent="0.25">
      <c r="B19" s="77" t="s">
        <v>20</v>
      </c>
      <c r="C19" s="74">
        <v>55153</v>
      </c>
    </row>
    <row r="20" spans="2:6" x14ac:dyDescent="0.25">
      <c r="B20" s="77"/>
    </row>
    <row r="21" spans="2:6" x14ac:dyDescent="0.25">
      <c r="B21" s="77"/>
    </row>
    <row r="22" spans="2:6" x14ac:dyDescent="0.25">
      <c r="B22" s="77"/>
    </row>
    <row r="23" spans="2:6" x14ac:dyDescent="0.25">
      <c r="B23" s="81" t="s">
        <v>45</v>
      </c>
    </row>
    <row r="24" spans="2:6" x14ac:dyDescent="0.25">
      <c r="B24" s="77" t="s">
        <v>28</v>
      </c>
      <c r="C24" s="75">
        <v>5000</v>
      </c>
    </row>
    <row r="25" spans="2:6" x14ac:dyDescent="0.25">
      <c r="B25" s="77" t="s">
        <v>51</v>
      </c>
      <c r="C25" s="75">
        <v>35000</v>
      </c>
    </row>
    <row r="26" spans="2:6" x14ac:dyDescent="0.25">
      <c r="B26" s="77"/>
    </row>
    <row r="27" spans="2:6" x14ac:dyDescent="0.25">
      <c r="B27" s="77" t="s">
        <v>29</v>
      </c>
      <c r="C27">
        <v>10</v>
      </c>
      <c r="E27" s="112" t="s">
        <v>52</v>
      </c>
      <c r="F27" s="112"/>
    </row>
    <row r="28" spans="2:6" x14ac:dyDescent="0.25">
      <c r="B28" s="77"/>
      <c r="E28" t="s">
        <v>53</v>
      </c>
      <c r="F28" t="s">
        <v>54</v>
      </c>
    </row>
    <row r="29" spans="2:6" x14ac:dyDescent="0.25">
      <c r="B29" s="77" t="s">
        <v>10</v>
      </c>
      <c r="C29" s="76">
        <v>0.45</v>
      </c>
      <c r="E29" s="75">
        <f>+C29*C24</f>
        <v>2250</v>
      </c>
      <c r="F29" s="75">
        <f>+C29*C25</f>
        <v>15750</v>
      </c>
    </row>
    <row r="30" spans="2:6" x14ac:dyDescent="0.25">
      <c r="B30" s="77" t="s">
        <v>23</v>
      </c>
      <c r="C30" s="76">
        <v>0.7</v>
      </c>
      <c r="E30" s="75">
        <f>+C30*C24</f>
        <v>3500</v>
      </c>
      <c r="F30" s="75">
        <f>+C30*C25</f>
        <v>24500</v>
      </c>
    </row>
    <row r="32" spans="2:6" x14ac:dyDescent="0.25">
      <c r="B32" s="77" t="s">
        <v>64</v>
      </c>
      <c r="C32" t="s">
        <v>65</v>
      </c>
    </row>
    <row r="33" spans="3:3" x14ac:dyDescent="0.25">
      <c r="C33" t="s">
        <v>66</v>
      </c>
    </row>
    <row r="34" spans="3:3" x14ac:dyDescent="0.25">
      <c r="C34" t="s">
        <v>67</v>
      </c>
    </row>
  </sheetData>
  <mergeCells count="2">
    <mergeCell ref="E1:G1"/>
    <mergeCell ref="E27:F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di calcolo punteggi</vt:lpstr>
      <vt:lpstr>hyp griglia</vt:lpstr>
      <vt:lpstr>dati supporto</vt:lpstr>
      <vt:lpstr>'dati supporto'!Area_stampa</vt:lpstr>
      <vt:lpstr>'hyp griglia'!Area_stampa</vt:lpstr>
      <vt:lpstr>'modello di calcolo punteggi'!Area_stampa</vt:lpstr>
      <vt:lpstr>'modello di calcolo punteggi'!Titoli_stampa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Lazio Innova</dc:creator>
  <cp:lastModifiedBy>Lazio Innova</cp:lastModifiedBy>
  <cp:lastPrinted>2019-07-23T15:35:32Z</cp:lastPrinted>
  <dcterms:created xsi:type="dcterms:W3CDTF">2018-08-06T12:39:59Z</dcterms:created>
  <dcterms:modified xsi:type="dcterms:W3CDTF">2019-07-30T09:29:17Z</dcterms:modified>
</cp:coreProperties>
</file>