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sia\Downloads\"/>
    </mc:Choice>
  </mc:AlternateContent>
  <workbookProtection workbookAlgorithmName="SHA-512" workbookHashValue="iaL2yVvcyS181XRrgKe3I8qnl6L2j6A84JWV0lbESwOhidK7BG4qNQVcKSyErW06Jz4BpuZomQ4gZl75tF4AKg==" workbookSaltValue="7RT7TQv2U1zaDV9BNQgDmA==" workbookSpinCount="100000" lockStructure="1" lockWindows="1"/>
  <bookViews>
    <workbookView xWindow="0" yWindow="0" windowWidth="28800" windowHeight="11835"/>
  </bookViews>
  <sheets>
    <sheet name="DIGITAL IMPRESA LAZIO" sheetId="10" r:id="rId1"/>
    <sheet name="hyp griglia" sheetId="9" state="hidden" r:id="rId2"/>
    <sheet name="dati supporto" sheetId="11" state="hidden" r:id="rId3"/>
  </sheets>
  <definedNames>
    <definedName name="_xlnm.Print_Area" localSheetId="2">'dati supporto'!$B$1:$G$28</definedName>
    <definedName name="_xlnm.Print_Area" localSheetId="0">'DIGITAL IMPRESA LAZIO'!$B$5:$G$58</definedName>
    <definedName name="_xlnm.Print_Area" localSheetId="1">'hyp griglia'!$B$1:$L$29</definedName>
    <definedName name="_xlnm.Print_Titles" localSheetId="0">'DIGITAL IMPRESA LAZIO'!$C:$C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0" l="1"/>
  <c r="F10" i="10"/>
  <c r="F11" i="10" s="1"/>
  <c r="F27" i="11" l="1"/>
  <c r="E27" i="11"/>
  <c r="F26" i="11"/>
  <c r="E26" i="11"/>
  <c r="L23" i="9"/>
  <c r="F5" i="9"/>
  <c r="F50" i="10" l="1"/>
  <c r="F27" i="10" l="1"/>
  <c r="F37" i="10"/>
  <c r="F36" i="10"/>
  <c r="F34" i="10"/>
  <c r="F33" i="10"/>
  <c r="F24" i="10"/>
  <c r="F23" i="10"/>
  <c r="F6" i="10"/>
  <c r="F7" i="10"/>
  <c r="F12" i="10" l="1"/>
  <c r="F40" i="10"/>
  <c r="E32" i="10" l="1"/>
  <c r="L28" i="9"/>
  <c r="E22" i="10"/>
  <c r="E16" i="10"/>
  <c r="E5" i="10"/>
  <c r="F28" i="10"/>
  <c r="C4" i="11"/>
  <c r="C5" i="11"/>
  <c r="C3" i="11"/>
  <c r="F47" i="10" l="1"/>
  <c r="F53" i="10"/>
  <c r="F18" i="10"/>
  <c r="E45" i="10"/>
  <c r="F38" i="10"/>
  <c r="F41" i="10" s="1"/>
  <c r="F57" i="10" l="1"/>
  <c r="F1" i="10" s="1"/>
</calcChain>
</file>

<file path=xl/sharedStrings.xml><?xml version="1.0" encoding="utf-8"?>
<sst xmlns="http://schemas.openxmlformats.org/spreadsheetml/2006/main" count="112" uniqueCount="82">
  <si>
    <t>max</t>
  </si>
  <si>
    <t>TOTALE</t>
  </si>
  <si>
    <t>microimpresa</t>
  </si>
  <si>
    <t xml:space="preserve">piccola impresa </t>
  </si>
  <si>
    <t xml:space="preserve">media impresa </t>
  </si>
  <si>
    <t xml:space="preserve">TOTALE </t>
  </si>
  <si>
    <t>in possesso del rating di legalità</t>
  </si>
  <si>
    <t>punteggio minimo</t>
  </si>
  <si>
    <t>punteggio massimo</t>
  </si>
  <si>
    <t xml:space="preserve">punteggio </t>
  </si>
  <si>
    <t>contributo massimo concedibile</t>
  </si>
  <si>
    <t>contributo minimo</t>
  </si>
  <si>
    <t>Dimensione di impresa</t>
  </si>
  <si>
    <t>media impresa</t>
  </si>
  <si>
    <t xml:space="preserve">impresa giovanile </t>
  </si>
  <si>
    <t>Percentuale di contributo richiesto</t>
  </si>
  <si>
    <t>Anzianità dell'impresa</t>
  </si>
  <si>
    <t>SI</t>
  </si>
  <si>
    <t>NO</t>
  </si>
  <si>
    <t>giovanile</t>
  </si>
  <si>
    <t>rating di legalità</t>
  </si>
  <si>
    <t xml:space="preserve">contributo minimo rilevante ai fini del calcolo </t>
  </si>
  <si>
    <t>2. Dimensione di impresa</t>
  </si>
  <si>
    <t>data inizio</t>
  </si>
  <si>
    <t>data fine</t>
  </si>
  <si>
    <t>data costituzione</t>
  </si>
  <si>
    <t>numero minimo giorni rilevante per interpolazione lineare</t>
  </si>
  <si>
    <t>contributo massimo</t>
  </si>
  <si>
    <t xml:space="preserve">numero massimo giorni rilevante per interpolazione lineare  </t>
  </si>
  <si>
    <t xml:space="preserve">1. Percentuale di contributo richiesto </t>
  </si>
  <si>
    <t xml:space="preserve">Calcolato per interpolazione lineare fra i due valori estremi </t>
  </si>
  <si>
    <t>CALCOLO: giorni da data costituzione a data pubblicazione avviso</t>
  </si>
  <si>
    <t xml:space="preserve"> ultima data rilevante per anzianità</t>
  </si>
  <si>
    <t xml:space="preserve"> prima data rilevante per anzianità</t>
  </si>
  <si>
    <t>minimo consentito</t>
  </si>
  <si>
    <t>numero dipendenti massimo rilevante</t>
  </si>
  <si>
    <t xml:space="preserve">occupati pari a </t>
  </si>
  <si>
    <t xml:space="preserve">occupati pari o superiore a </t>
  </si>
  <si>
    <t>Calcolato per interpolazione lineare fra i due valori estremi</t>
  </si>
  <si>
    <t>requisiti</t>
  </si>
  <si>
    <t>occupati</t>
  </si>
  <si>
    <t>fatt</t>
  </si>
  <si>
    <t>att</t>
  </si>
  <si>
    <t>meno di 10</t>
  </si>
  <si>
    <t>meno di 50</t>
  </si>
  <si>
    <t>meno di 250</t>
  </si>
  <si>
    <t>fino a 2 ml</t>
  </si>
  <si>
    <t>fino a 10 ml</t>
  </si>
  <si>
    <t>fino a 50 ml</t>
  </si>
  <si>
    <t>fino a 43 ml</t>
  </si>
  <si>
    <t xml:space="preserve">importo progetto </t>
  </si>
  <si>
    <t>valore minimo rilevante</t>
  </si>
  <si>
    <t>valore massimo rilevante</t>
  </si>
  <si>
    <t>impatto ambientale</t>
  </si>
  <si>
    <t>in possesso di certificazioni che attestano l'attenzione all'ambiente</t>
  </si>
  <si>
    <t>MAX PUNTI</t>
  </si>
  <si>
    <t>5. Altri criteri di selezione</t>
  </si>
  <si>
    <t>impresa costituita (Partita IVA attiva) anteriormente al 1/1/1999</t>
  </si>
  <si>
    <t>massimo progetto</t>
  </si>
  <si>
    <t>su progetto</t>
  </si>
  <si>
    <t>minimo</t>
  </si>
  <si>
    <t>massimo</t>
  </si>
  <si>
    <t>ALTRI CRITERI</t>
  </si>
  <si>
    <t>3. N. occupati ("n. denunce individuali" da ultima dichiarazione UNIMENS disponibile)</t>
  </si>
  <si>
    <t>4. Anzianità dell'impresa (data di avvio attività P.IVA da Agenzia delle Entrate)</t>
  </si>
  <si>
    <t>impresa costituita (Partita IVA attiva) successivamente al 31/12/2018</t>
  </si>
  <si>
    <t>Numero Occupati Esistenti</t>
  </si>
  <si>
    <t>VALORE RILEVANTE</t>
  </si>
  <si>
    <r>
      <rPr>
        <sz val="11"/>
        <color theme="1"/>
        <rFont val="Calibri"/>
        <family val="2"/>
        <scheme val="minor"/>
      </rPr>
      <t>CELLA DI INPUT:</t>
    </r>
    <r>
      <rPr>
        <b/>
        <sz val="11"/>
        <color theme="1"/>
        <rFont val="Calibri"/>
        <family val="2"/>
        <scheme val="minor"/>
      </rPr>
      <t xml:space="preserve"> data di attivazione P. IVA da Agenzia delle entrate 
</t>
    </r>
    <r>
      <rPr>
        <sz val="11"/>
        <color theme="1"/>
        <rFont val="Calibri"/>
        <family val="2"/>
        <scheme val="minor"/>
      </rPr>
      <t xml:space="preserve">formato: </t>
    </r>
    <r>
      <rPr>
        <b/>
        <sz val="11"/>
        <color theme="1"/>
        <rFont val="Calibri"/>
        <family val="2"/>
        <scheme val="minor"/>
      </rPr>
      <t>gg/mm/aaaa
NB</t>
    </r>
    <r>
      <rPr>
        <sz val="11"/>
        <color theme="1"/>
        <rFont val="Calibri"/>
        <family val="2"/>
        <scheme val="minor"/>
      </rPr>
      <t>: se la data è antecedente il 01/01/1900 inserire 01/01/1900</t>
    </r>
  </si>
  <si>
    <r>
      <t xml:space="preserve">Cella di input: DIMENSIONE IMPRESA
</t>
    </r>
    <r>
      <rPr>
        <sz val="11"/>
        <color theme="1"/>
        <rFont val="Calibri"/>
        <family val="2"/>
        <scheme val="minor"/>
      </rPr>
      <t>definita secondo le modalità di cui all'All. 1 Reg UE 651/2014</t>
    </r>
  </si>
  <si>
    <r>
      <t xml:space="preserve">CELLA INPUT : </t>
    </r>
    <r>
      <rPr>
        <b/>
        <sz val="11"/>
        <color theme="1"/>
        <rFont val="Calibri"/>
        <family val="2"/>
        <scheme val="minor"/>
      </rPr>
      <t xml:space="preserve">NUMERO DI OCCUPATI ESISTENTI 
</t>
    </r>
    <r>
      <rPr>
        <sz val="11"/>
        <color theme="1"/>
        <rFont val="Calibri"/>
        <family val="2"/>
        <scheme val="minor"/>
      </rPr>
      <t>"n.denunce individuali" da riceuta INPS dichiarazione UNIEMENS</t>
    </r>
  </si>
  <si>
    <r>
      <t xml:space="preserve">Cella di input: CONTRIBUTO RICHIESTO   
</t>
    </r>
    <r>
      <rPr>
        <b/>
        <sz val="12"/>
        <color theme="1"/>
        <rFont val="Calibri"/>
        <family val="2"/>
        <scheme val="minor"/>
      </rPr>
      <t>formato: ##,##%</t>
    </r>
  </si>
  <si>
    <t xml:space="preserve"> percentuale contributo richiesto: PUNTEGGIO </t>
  </si>
  <si>
    <t>dimensione di impresa: PUNTEGGIO</t>
  </si>
  <si>
    <t>numero occupati esistenti: PUNTEGGIO</t>
  </si>
  <si>
    <t>anzianità dell'impresa: PUNTEGGIO</t>
  </si>
  <si>
    <t>possesso rating di legalità: PUNTEGGIO</t>
  </si>
  <si>
    <t>impresa giovanile: PUNTEGGIO</t>
  </si>
  <si>
    <t>possesso certificazioni ambientali: PUNTEGGIO</t>
  </si>
  <si>
    <r>
      <t xml:space="preserve">Cella di input: Impresa GIOVANILE
</t>
    </r>
    <r>
      <rPr>
        <sz val="11"/>
        <color theme="1"/>
        <rFont val="Calibri"/>
        <family val="2"/>
        <scheme val="minor"/>
      </rPr>
      <t>secondo le indicazioni in Appendice 2 all'Avviso</t>
    </r>
  </si>
  <si>
    <r>
      <t xml:space="preserve">Cella di input: Possesso RATING DI LEGALITA'
</t>
    </r>
    <r>
      <rPr>
        <sz val="11"/>
        <color theme="1"/>
        <rFont val="Calibri"/>
        <family val="2"/>
        <scheme val="minor"/>
      </rPr>
      <t>risultante dall'elenco AGCM</t>
    </r>
  </si>
  <si>
    <r>
      <t xml:space="preserve">Cella di input: Possesso certificazioni ambientali 
</t>
    </r>
    <r>
      <rPr>
        <sz val="11"/>
        <color theme="1"/>
        <rFont val="Calibri"/>
        <family val="2"/>
        <scheme val="minor"/>
      </rPr>
      <t>esclusivamente quelle incluse nell'elenco indicato nell'Avviso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</si>
</sst>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[$-410]d\ mmmm\ yyyy;@"/>
    <numFmt numFmtId="167" formatCode="dd/mm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4"/>
      <color theme="1"/>
      <name val="Gill Sans MT"/>
      <family val="2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2" fillId="0" borderId="23" xfId="0" applyFont="1" applyBorder="1" applyAlignment="1">
      <alignment vertical="center"/>
    </xf>
    <xf numFmtId="0" fontId="3" fillId="0" borderId="23" xfId="0" applyFont="1" applyBorder="1"/>
    <xf numFmtId="0" fontId="3" fillId="0" borderId="9" xfId="0" applyFont="1" applyBorder="1"/>
    <xf numFmtId="0" fontId="2" fillId="0" borderId="6" xfId="0" applyFont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9" fontId="3" fillId="4" borderId="3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9" fontId="3" fillId="4" borderId="4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horizontal="center" vertical="center"/>
    </xf>
    <xf numFmtId="164" fontId="3" fillId="4" borderId="5" xfId="1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4" borderId="5" xfId="1" applyNumberFormat="1" applyFont="1" applyFill="1" applyBorder="1" applyAlignment="1">
      <alignment horizontal="center" vertical="center"/>
    </xf>
    <xf numFmtId="0" fontId="3" fillId="4" borderId="4" xfId="1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64" fontId="0" fillId="0" borderId="11" xfId="1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164" fontId="2" fillId="0" borderId="0" xfId="1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center" wrapText="1"/>
    </xf>
    <xf numFmtId="0" fontId="0" fillId="0" borderId="15" xfId="0" applyFont="1" applyBorder="1" applyAlignment="1">
      <alignment vertical="center"/>
    </xf>
    <xf numFmtId="164" fontId="0" fillId="0" borderId="16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16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6" fillId="0" borderId="13" xfId="0" applyFont="1" applyBorder="1" applyAlignment="1">
      <alignment vertical="center"/>
    </xf>
    <xf numFmtId="0" fontId="7" fillId="3" borderId="2" xfId="0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6" fontId="0" fillId="0" borderId="0" xfId="0" applyNumberFormat="1"/>
    <xf numFmtId="43" fontId="0" fillId="0" borderId="0" xfId="1" applyFont="1"/>
    <xf numFmtId="9" fontId="0" fillId="0" borderId="0" xfId="0" applyNumberFormat="1"/>
    <xf numFmtId="0" fontId="0" fillId="0" borderId="0" xfId="0" applyAlignment="1">
      <alignment horizontal="right"/>
    </xf>
    <xf numFmtId="166" fontId="3" fillId="4" borderId="3" xfId="1" applyNumberFormat="1" applyFont="1" applyFill="1" applyBorder="1" applyAlignment="1">
      <alignment horizontal="center" vertical="center"/>
    </xf>
    <xf numFmtId="166" fontId="3" fillId="4" borderId="4" xfId="1" applyNumberFormat="1" applyFont="1" applyFill="1" applyBorder="1" applyAlignment="1">
      <alignment horizontal="center" vertical="center"/>
    </xf>
    <xf numFmtId="43" fontId="3" fillId="0" borderId="0" xfId="1" applyFont="1"/>
    <xf numFmtId="0" fontId="5" fillId="0" borderId="0" xfId="0" applyFont="1" applyAlignment="1">
      <alignment horizontal="right"/>
    </xf>
    <xf numFmtId="0" fontId="8" fillId="0" borderId="13" xfId="0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2" borderId="1" xfId="0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0" fontId="2" fillId="2" borderId="1" xfId="2" applyNumberFormat="1" applyFont="1" applyFill="1" applyBorder="1" applyAlignment="1" applyProtection="1">
      <alignment horizontal="center" vertical="center"/>
      <protection locked="0"/>
    </xf>
    <xf numFmtId="9" fontId="3" fillId="6" borderId="0" xfId="0" applyNumberFormat="1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9" fontId="2" fillId="2" borderId="1" xfId="2" applyFont="1" applyFill="1" applyBorder="1" applyAlignment="1" applyProtection="1">
      <alignment horizontal="center" vertical="center"/>
      <protection locked="0"/>
    </xf>
    <xf numFmtId="164" fontId="3" fillId="6" borderId="0" xfId="1" applyNumberFormat="1" applyFont="1" applyFill="1" applyBorder="1" applyAlignment="1">
      <alignment horizontal="center" vertical="center"/>
    </xf>
    <xf numFmtId="164" fontId="3" fillId="6" borderId="0" xfId="1" applyNumberFormat="1" applyFont="1" applyFill="1" applyBorder="1" applyAlignment="1">
      <alignment horizontal="center" vertical="center" wrapText="1"/>
    </xf>
    <xf numFmtId="1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/>
    </xf>
    <xf numFmtId="167" fontId="3" fillId="6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vertical="center"/>
    </xf>
    <xf numFmtId="0" fontId="11" fillId="3" borderId="2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164" fontId="11" fillId="0" borderId="0" xfId="1" applyNumberFormat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vertical="center"/>
    </xf>
    <xf numFmtId="2" fontId="11" fillId="3" borderId="2" xfId="0" applyNumberFormat="1" applyFont="1" applyFill="1" applyBorder="1" applyAlignment="1">
      <alignment horizontal="center" vertical="center"/>
    </xf>
    <xf numFmtId="165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9"/>
  <sheetViews>
    <sheetView windowProtection="1" showGridLines="0" showRowColHeaders="0" tabSelected="1" topLeftCell="A2" zoomScaleNormal="100" workbookViewId="0">
      <selection activeCell="F8" sqref="F8"/>
    </sheetView>
  </sheetViews>
  <sheetFormatPr defaultColWidth="9.140625" defaultRowHeight="18.75" x14ac:dyDescent="0.25"/>
  <cols>
    <col min="1" max="1" width="9.140625" style="30"/>
    <col min="2" max="2" width="4.7109375" style="30" customWidth="1"/>
    <col min="3" max="3" width="65.5703125" style="30" customWidth="1"/>
    <col min="4" max="4" width="9.7109375" style="71" customWidth="1"/>
    <col min="5" max="5" width="5.7109375" style="50" customWidth="1"/>
    <col min="6" max="6" width="24.5703125" style="79" customWidth="1"/>
    <col min="7" max="7" width="3.28515625" style="30" customWidth="1"/>
    <col min="8" max="8" width="2.5703125" style="30" customWidth="1"/>
    <col min="9" max="16384" width="9.140625" style="30"/>
  </cols>
  <sheetData>
    <row r="1" spans="2:8" s="56" customFormat="1" ht="18" hidden="1" customHeight="1" thickBot="1" x14ac:dyDescent="0.3">
      <c r="B1" s="53"/>
      <c r="C1" s="54" t="s">
        <v>1</v>
      </c>
      <c r="D1" s="70"/>
      <c r="E1" s="55"/>
      <c r="F1" s="78">
        <f>+F57</f>
        <v>99.997262523952912</v>
      </c>
      <c r="G1" s="30"/>
      <c r="H1" s="30"/>
    </row>
    <row r="2" spans="2:8" ht="3" customHeight="1" x14ac:dyDescent="0.25"/>
    <row r="3" spans="2:8" ht="18.75" customHeight="1" x14ac:dyDescent="0.25"/>
    <row r="4" spans="2:8" ht="2.25" customHeight="1" thickBot="1" x14ac:dyDescent="0.3">
      <c r="B4" s="26"/>
      <c r="C4" s="27"/>
      <c r="D4" s="72"/>
      <c r="E4" s="28"/>
      <c r="F4" s="80"/>
      <c r="G4" s="29"/>
    </row>
    <row r="5" spans="2:8" s="36" customFormat="1" ht="38.25" thickBot="1" x14ac:dyDescent="0.3">
      <c r="B5" s="31"/>
      <c r="C5" s="32" t="s">
        <v>15</v>
      </c>
      <c r="D5" s="73" t="s">
        <v>55</v>
      </c>
      <c r="E5" s="33">
        <f>+'hyp griglia'!L2</f>
        <v>25</v>
      </c>
      <c r="F5" s="90"/>
      <c r="G5" s="34"/>
      <c r="H5" s="35"/>
    </row>
    <row r="6" spans="2:8" s="36" customFormat="1" ht="12.75" hidden="1" customHeight="1" x14ac:dyDescent="0.2">
      <c r="B6" s="31"/>
      <c r="C6" s="6" t="s">
        <v>7</v>
      </c>
      <c r="D6" s="74"/>
      <c r="E6" s="37"/>
      <c r="F6" s="91">
        <f>+'hyp griglia'!$J$4</f>
        <v>0</v>
      </c>
      <c r="G6" s="38"/>
    </row>
    <row r="7" spans="2:8" s="36" customFormat="1" ht="12.75" hidden="1" customHeight="1" x14ac:dyDescent="0.2">
      <c r="B7" s="31"/>
      <c r="C7" s="6" t="s">
        <v>8</v>
      </c>
      <c r="D7" s="74"/>
      <c r="E7" s="37"/>
      <c r="F7" s="91">
        <f>+'hyp griglia'!$J$5</f>
        <v>25</v>
      </c>
      <c r="G7" s="38"/>
    </row>
    <row r="8" spans="2:8" s="36" customFormat="1" ht="32.1" customHeight="1" thickBot="1" x14ac:dyDescent="0.3">
      <c r="B8" s="31"/>
      <c r="C8" s="39" t="s">
        <v>71</v>
      </c>
      <c r="D8" s="74"/>
      <c r="E8" s="41"/>
      <c r="F8" s="81">
        <v>0.35</v>
      </c>
      <c r="G8" s="38"/>
    </row>
    <row r="9" spans="2:8" hidden="1" x14ac:dyDescent="0.2">
      <c r="B9" s="42"/>
      <c r="C9" s="6" t="s">
        <v>10</v>
      </c>
      <c r="D9" s="75"/>
      <c r="E9" s="43"/>
      <c r="F9" s="82">
        <f>+'dati supporto'!$C$27</f>
        <v>0.7</v>
      </c>
      <c r="G9" s="44"/>
    </row>
    <row r="10" spans="2:8" hidden="1" x14ac:dyDescent="0.2">
      <c r="B10" s="42"/>
      <c r="C10" s="6" t="s">
        <v>21</v>
      </c>
      <c r="D10" s="75"/>
      <c r="E10" s="43"/>
      <c r="F10" s="82">
        <f>+'dati supporto'!$C$26</f>
        <v>0.45</v>
      </c>
      <c r="G10" s="44"/>
    </row>
    <row r="11" spans="2:8" ht="19.5" hidden="1" thickBot="1" x14ac:dyDescent="0.25">
      <c r="B11" s="42"/>
      <c r="C11" s="6" t="s">
        <v>67</v>
      </c>
      <c r="D11" s="75"/>
      <c r="E11" s="43"/>
      <c r="F11" s="82">
        <f>IF(F8&gt;F9,F9,IF(F8&lt;F10,F10,F8))</f>
        <v>0.45</v>
      </c>
      <c r="G11" s="44"/>
    </row>
    <row r="12" spans="2:8" ht="19.5" thickBot="1" x14ac:dyDescent="0.3">
      <c r="B12" s="42"/>
      <c r="C12" s="46" t="s">
        <v>72</v>
      </c>
      <c r="D12" s="74"/>
      <c r="E12" s="41"/>
      <c r="F12" s="83">
        <f>IF((+F6+((F7-F6)/(F10-F9))*(F8-F9))&gt;F7,F7,IF((+F6+((F7-F6)/(F10-F9))*(F8-F9))&lt;=F6,F6,+F6+((F7-F6)/(F10-F9))*(F8-F9)))</f>
        <v>25</v>
      </c>
      <c r="G12" s="44"/>
    </row>
    <row r="13" spans="2:8" ht="3" customHeight="1" x14ac:dyDescent="0.25">
      <c r="B13" s="47"/>
      <c r="C13" s="51"/>
      <c r="D13" s="76"/>
      <c r="E13" s="48"/>
      <c r="F13" s="84"/>
      <c r="G13" s="49"/>
    </row>
    <row r="14" spans="2:8" ht="9.9499999999999993" customHeight="1" x14ac:dyDescent="0.25">
      <c r="C14" s="52"/>
    </row>
    <row r="15" spans="2:8" ht="3" customHeight="1" thickBot="1" x14ac:dyDescent="0.3">
      <c r="B15" s="26"/>
      <c r="C15" s="27"/>
      <c r="D15" s="72"/>
      <c r="E15" s="28"/>
      <c r="F15" s="80"/>
      <c r="G15" s="29"/>
    </row>
    <row r="16" spans="2:8" s="36" customFormat="1" ht="38.25" thickBot="1" x14ac:dyDescent="0.3">
      <c r="B16" s="31"/>
      <c r="C16" s="32" t="s">
        <v>12</v>
      </c>
      <c r="D16" s="73" t="s">
        <v>55</v>
      </c>
      <c r="E16" s="33">
        <f>+'hyp griglia'!L7</f>
        <v>20</v>
      </c>
      <c r="F16" s="90"/>
      <c r="G16" s="34"/>
      <c r="H16" s="35"/>
    </row>
    <row r="17" spans="2:8" s="36" customFormat="1" ht="32.1" customHeight="1" thickBot="1" x14ac:dyDescent="0.3">
      <c r="B17" s="31"/>
      <c r="C17" s="39" t="s">
        <v>69</v>
      </c>
      <c r="D17" s="74"/>
      <c r="E17" s="41"/>
      <c r="F17" s="85" t="s">
        <v>2</v>
      </c>
      <c r="G17" s="38"/>
    </row>
    <row r="18" spans="2:8" ht="19.5" thickBot="1" x14ac:dyDescent="0.3">
      <c r="B18" s="42"/>
      <c r="C18" s="46" t="s">
        <v>73</v>
      </c>
      <c r="D18" s="74"/>
      <c r="E18" s="41"/>
      <c r="F18" s="78">
        <f>VLOOKUP(F17,'dati supporto'!$B$3:$C$5,2,FALSE)</f>
        <v>20</v>
      </c>
      <c r="G18" s="44"/>
    </row>
    <row r="19" spans="2:8" ht="3" customHeight="1" x14ac:dyDescent="0.25">
      <c r="B19" s="47"/>
      <c r="C19" s="51"/>
      <c r="D19" s="76"/>
      <c r="E19" s="48"/>
      <c r="F19" s="84"/>
      <c r="G19" s="49"/>
    </row>
    <row r="20" spans="2:8" ht="9.9499999999999993" customHeight="1" x14ac:dyDescent="0.25">
      <c r="C20" s="52"/>
    </row>
    <row r="21" spans="2:8" ht="3" customHeight="1" thickBot="1" x14ac:dyDescent="0.3">
      <c r="B21" s="26"/>
      <c r="C21" s="27"/>
      <c r="D21" s="72"/>
      <c r="E21" s="28"/>
      <c r="F21" s="80"/>
      <c r="G21" s="29"/>
    </row>
    <row r="22" spans="2:8" s="36" customFormat="1" ht="38.25" thickBot="1" x14ac:dyDescent="0.3">
      <c r="B22" s="31"/>
      <c r="C22" s="32" t="s">
        <v>66</v>
      </c>
      <c r="D22" s="73" t="s">
        <v>55</v>
      </c>
      <c r="E22" s="33">
        <f>+'hyp griglia'!L13</f>
        <v>20</v>
      </c>
      <c r="F22" s="90"/>
      <c r="G22" s="34"/>
      <c r="H22" s="35"/>
    </row>
    <row r="23" spans="2:8" s="36" customFormat="1" ht="12.75" hidden="1" customHeight="1" x14ac:dyDescent="0.2">
      <c r="B23" s="31"/>
      <c r="C23" s="6" t="s">
        <v>7</v>
      </c>
      <c r="D23" s="74"/>
      <c r="E23" s="37"/>
      <c r="F23" s="91">
        <f>+'hyp griglia'!$J$16</f>
        <v>0</v>
      </c>
      <c r="G23" s="38"/>
    </row>
    <row r="24" spans="2:8" s="36" customFormat="1" ht="12.75" hidden="1" customHeight="1" x14ac:dyDescent="0.2">
      <c r="B24" s="31"/>
      <c r="C24" s="6" t="s">
        <v>8</v>
      </c>
      <c r="D24" s="74"/>
      <c r="E24" s="37"/>
      <c r="F24" s="91">
        <f>+'hyp griglia'!$J$15</f>
        <v>20</v>
      </c>
      <c r="G24" s="38"/>
    </row>
    <row r="25" spans="2:8" ht="30.75" thickBot="1" x14ac:dyDescent="0.3">
      <c r="B25" s="42"/>
      <c r="C25" s="69" t="s">
        <v>70</v>
      </c>
      <c r="D25" s="75"/>
      <c r="E25" s="45"/>
      <c r="F25" s="102">
        <v>10</v>
      </c>
      <c r="G25" s="44"/>
    </row>
    <row r="26" spans="2:8" ht="12.75" hidden="1" customHeight="1" x14ac:dyDescent="0.2">
      <c r="B26" s="42"/>
      <c r="C26" s="6" t="s">
        <v>51</v>
      </c>
      <c r="D26" s="75"/>
      <c r="E26" s="45"/>
      <c r="F26" s="86">
        <v>0</v>
      </c>
      <c r="G26" s="44"/>
    </row>
    <row r="27" spans="2:8" ht="12.75" hidden="1" customHeight="1" thickBot="1" x14ac:dyDescent="0.25">
      <c r="B27" s="42"/>
      <c r="C27" s="6" t="s">
        <v>52</v>
      </c>
      <c r="D27" s="75"/>
      <c r="E27" s="45"/>
      <c r="F27" s="87">
        <f>+'dati supporto'!$C$24</f>
        <v>10</v>
      </c>
      <c r="G27" s="44"/>
    </row>
    <row r="28" spans="2:8" ht="19.5" thickBot="1" x14ac:dyDescent="0.3">
      <c r="B28" s="42"/>
      <c r="C28" s="46" t="s">
        <v>74</v>
      </c>
      <c r="D28" s="74"/>
      <c r="E28" s="40"/>
      <c r="F28" s="78">
        <f>IF((+F23+((F24-F23)/(F27-F26))*(F25-F26))&gt;F24,F24,IF((+F23+((F24-F23)/(F27-F26))*(F25-F26))&lt;=F23,F23,+F23+((F24-F23)/(F27-F26))*(F25-F26)))</f>
        <v>20</v>
      </c>
      <c r="G28" s="44"/>
    </row>
    <row r="29" spans="2:8" ht="3" customHeight="1" x14ac:dyDescent="0.25">
      <c r="B29" s="47"/>
      <c r="C29" s="51"/>
      <c r="D29" s="76"/>
      <c r="E29" s="48"/>
      <c r="F29" s="84"/>
      <c r="G29" s="49"/>
    </row>
    <row r="30" spans="2:8" ht="9.9499999999999993" customHeight="1" x14ac:dyDescent="0.25">
      <c r="C30" s="52"/>
    </row>
    <row r="31" spans="2:8" ht="3" customHeight="1" thickBot="1" x14ac:dyDescent="0.3">
      <c r="B31" s="26"/>
      <c r="C31" s="27"/>
      <c r="D31" s="72"/>
      <c r="E31" s="28"/>
      <c r="F31" s="80"/>
      <c r="G31" s="29"/>
    </row>
    <row r="32" spans="2:8" s="36" customFormat="1" ht="38.25" thickBot="1" x14ac:dyDescent="0.3">
      <c r="B32" s="31"/>
      <c r="C32" s="32" t="s">
        <v>16</v>
      </c>
      <c r="D32" s="73" t="s">
        <v>55</v>
      </c>
      <c r="E32" s="33">
        <f>+'hyp griglia'!L18</f>
        <v>20</v>
      </c>
      <c r="F32" s="90"/>
      <c r="G32" s="34"/>
      <c r="H32" s="35"/>
    </row>
    <row r="33" spans="2:8" s="36" customFormat="1" ht="12.75" hidden="1" customHeight="1" x14ac:dyDescent="0.2">
      <c r="B33" s="31"/>
      <c r="C33" s="6" t="s">
        <v>7</v>
      </c>
      <c r="D33" s="74"/>
      <c r="E33" s="37"/>
      <c r="F33" s="91">
        <f>+'hyp griglia'!$J$21</f>
        <v>0</v>
      </c>
      <c r="G33" s="38"/>
    </row>
    <row r="34" spans="2:8" s="36" customFormat="1" ht="12.75" hidden="1" customHeight="1" x14ac:dyDescent="0.2">
      <c r="B34" s="31"/>
      <c r="C34" s="6" t="s">
        <v>8</v>
      </c>
      <c r="D34" s="74"/>
      <c r="E34" s="37"/>
      <c r="F34" s="91">
        <f>+'hyp griglia'!$J$20</f>
        <v>20</v>
      </c>
      <c r="G34" s="38"/>
    </row>
    <row r="35" spans="2:8" s="68" customFormat="1" ht="45.75" thickBot="1" x14ac:dyDescent="0.3">
      <c r="B35" s="65"/>
      <c r="C35" s="39" t="s">
        <v>68</v>
      </c>
      <c r="D35" s="77"/>
      <c r="E35" s="66"/>
      <c r="F35" s="88">
        <v>36161</v>
      </c>
      <c r="G35" s="67"/>
    </row>
    <row r="36" spans="2:8" ht="13.5" hidden="1" customHeight="1" x14ac:dyDescent="0.2">
      <c r="B36" s="42"/>
      <c r="C36" s="7" t="s">
        <v>33</v>
      </c>
      <c r="D36" s="75"/>
      <c r="E36" s="43"/>
      <c r="F36" s="92">
        <f>+'hyp griglia'!$F$20</f>
        <v>36160</v>
      </c>
      <c r="G36" s="44"/>
    </row>
    <row r="37" spans="2:8" ht="13.5" hidden="1" customHeight="1" x14ac:dyDescent="0.2">
      <c r="B37" s="42"/>
      <c r="C37" s="7" t="s">
        <v>32</v>
      </c>
      <c r="D37" s="75"/>
      <c r="E37" s="43"/>
      <c r="F37" s="92">
        <f>+'hyp griglia'!$F$21</f>
        <v>43466</v>
      </c>
      <c r="G37" s="44"/>
    </row>
    <row r="38" spans="2:8" ht="19.5" hidden="1" thickBot="1" x14ac:dyDescent="0.25">
      <c r="B38" s="42"/>
      <c r="C38" s="7" t="s">
        <v>31</v>
      </c>
      <c r="D38" s="75"/>
      <c r="E38" s="43"/>
      <c r="F38" s="89">
        <f>+F37-F35</f>
        <v>7305</v>
      </c>
      <c r="G38" s="44"/>
    </row>
    <row r="39" spans="2:8" ht="12.75" hidden="1" customHeight="1" x14ac:dyDescent="0.2">
      <c r="B39" s="42"/>
      <c r="C39" s="6" t="s">
        <v>26</v>
      </c>
      <c r="D39" s="75"/>
      <c r="E39" s="43"/>
      <c r="F39" s="86">
        <v>0</v>
      </c>
      <c r="G39" s="44"/>
    </row>
    <row r="40" spans="2:8" ht="12.75" hidden="1" customHeight="1" thickBot="1" x14ac:dyDescent="0.25">
      <c r="B40" s="42"/>
      <c r="C40" s="6" t="s">
        <v>28</v>
      </c>
      <c r="D40" s="75"/>
      <c r="E40" s="43"/>
      <c r="F40" s="86">
        <f>+F37-F36</f>
        <v>7306</v>
      </c>
      <c r="G40" s="44"/>
    </row>
    <row r="41" spans="2:8" ht="19.5" thickBot="1" x14ac:dyDescent="0.3">
      <c r="B41" s="42"/>
      <c r="C41" s="46" t="s">
        <v>75</v>
      </c>
      <c r="D41" s="74"/>
      <c r="E41" s="41"/>
      <c r="F41" s="83">
        <f>(IF((+F33+((F34-F33)/(F40-F39))*(F38-F39))&gt;F34,F34,IF((+F33+((F34-F33)/(F40-F39))*(F38-F39))&lt;=F33,F33,+F33+((F34-F33)/(F40-F39))*(F38-F39))))</f>
        <v>19.997262523952916</v>
      </c>
      <c r="G41" s="44"/>
    </row>
    <row r="42" spans="2:8" ht="3" customHeight="1" x14ac:dyDescent="0.25">
      <c r="B42" s="47"/>
      <c r="C42" s="51"/>
      <c r="D42" s="76"/>
      <c r="E42" s="48"/>
      <c r="F42" s="84"/>
      <c r="G42" s="49"/>
    </row>
    <row r="43" spans="2:8" ht="9.9499999999999993" customHeight="1" x14ac:dyDescent="0.25">
      <c r="C43" s="52"/>
    </row>
    <row r="44" spans="2:8" ht="3" customHeight="1" thickBot="1" x14ac:dyDescent="0.3">
      <c r="B44" s="26"/>
      <c r="C44" s="27"/>
      <c r="D44" s="72"/>
      <c r="E44" s="28"/>
      <c r="F44" s="80"/>
      <c r="G44" s="29"/>
    </row>
    <row r="45" spans="2:8" s="36" customFormat="1" ht="38.25" thickBot="1" x14ac:dyDescent="0.3">
      <c r="B45" s="31"/>
      <c r="C45" s="32" t="s">
        <v>62</v>
      </c>
      <c r="D45" s="73" t="s">
        <v>55</v>
      </c>
      <c r="E45" s="33">
        <f>+'hyp griglia'!L23</f>
        <v>15</v>
      </c>
      <c r="F45" s="90"/>
      <c r="G45" s="34"/>
      <c r="H45" s="35"/>
    </row>
    <row r="46" spans="2:8" ht="32.1" customHeight="1" thickBot="1" x14ac:dyDescent="0.3">
      <c r="B46" s="42"/>
      <c r="C46" s="39" t="s">
        <v>79</v>
      </c>
      <c r="D46" s="75"/>
      <c r="E46" s="43"/>
      <c r="F46" s="94" t="s">
        <v>17</v>
      </c>
      <c r="G46" s="44"/>
    </row>
    <row r="47" spans="2:8" ht="19.5" thickBot="1" x14ac:dyDescent="0.3">
      <c r="B47" s="42"/>
      <c r="C47" s="46" t="s">
        <v>77</v>
      </c>
      <c r="D47" s="74"/>
      <c r="E47" s="41"/>
      <c r="F47" s="78">
        <f>IF(F46="SI",'dati supporto'!$C$10,0)</f>
        <v>6</v>
      </c>
      <c r="G47" s="44"/>
    </row>
    <row r="48" spans="2:8" x14ac:dyDescent="0.2">
      <c r="B48" s="42"/>
      <c r="C48" s="6"/>
      <c r="D48" s="75"/>
      <c r="E48" s="43"/>
      <c r="F48" s="89"/>
      <c r="G48" s="44"/>
    </row>
    <row r="49" spans="2:7" ht="32.1" customHeight="1" thickBot="1" x14ac:dyDescent="0.3">
      <c r="B49" s="42"/>
      <c r="C49" s="39" t="s">
        <v>81</v>
      </c>
      <c r="D49" s="75"/>
      <c r="E49" s="43"/>
      <c r="F49" s="94" t="s">
        <v>17</v>
      </c>
      <c r="G49" s="44"/>
    </row>
    <row r="50" spans="2:7" ht="19.5" thickBot="1" x14ac:dyDescent="0.3">
      <c r="B50" s="42"/>
      <c r="C50" s="46" t="s">
        <v>78</v>
      </c>
      <c r="D50" s="74"/>
      <c r="E50" s="41"/>
      <c r="F50" s="78">
        <f>IF(F49="SI",'dati supporto'!$C$12,0)</f>
        <v>5</v>
      </c>
      <c r="G50" s="44"/>
    </row>
    <row r="51" spans="2:7" x14ac:dyDescent="0.2">
      <c r="B51" s="42"/>
      <c r="C51" s="6"/>
      <c r="D51" s="75"/>
      <c r="E51" s="43"/>
      <c r="F51" s="89"/>
      <c r="G51" s="44"/>
    </row>
    <row r="52" spans="2:7" ht="32.1" customHeight="1" thickBot="1" x14ac:dyDescent="0.3">
      <c r="B52" s="42"/>
      <c r="C52" s="39" t="s">
        <v>80</v>
      </c>
      <c r="D52" s="75"/>
      <c r="E52" s="43"/>
      <c r="F52" s="94" t="s">
        <v>17</v>
      </c>
      <c r="G52" s="44"/>
    </row>
    <row r="53" spans="2:7" ht="19.5" thickBot="1" x14ac:dyDescent="0.3">
      <c r="B53" s="42"/>
      <c r="C53" s="46" t="s">
        <v>76</v>
      </c>
      <c r="D53" s="74"/>
      <c r="E53" s="41"/>
      <c r="F53" s="78">
        <f>IF(F52="SI",'dati supporto'!$C$11,0)</f>
        <v>4</v>
      </c>
      <c r="G53" s="44"/>
    </row>
    <row r="54" spans="2:7" ht="3" customHeight="1" x14ac:dyDescent="0.25">
      <c r="B54" s="47"/>
      <c r="C54" s="51"/>
      <c r="D54" s="76"/>
      <c r="E54" s="48"/>
      <c r="F54" s="84"/>
      <c r="G54" s="49"/>
    </row>
    <row r="55" spans="2:7" ht="9.9499999999999993" customHeight="1" x14ac:dyDescent="0.25">
      <c r="C55" s="52"/>
    </row>
    <row r="56" spans="2:7" ht="3" customHeight="1" thickBot="1" x14ac:dyDescent="0.3">
      <c r="B56" s="26"/>
      <c r="C56" s="27"/>
      <c r="D56" s="72"/>
      <c r="E56" s="28"/>
      <c r="F56" s="80"/>
      <c r="G56" s="29"/>
    </row>
    <row r="57" spans="2:7" s="100" customFormat="1" ht="47.25" thickBot="1" x14ac:dyDescent="0.3">
      <c r="B57" s="95"/>
      <c r="C57" s="96" t="s">
        <v>1</v>
      </c>
      <c r="D57" s="97"/>
      <c r="E57" s="98"/>
      <c r="F57" s="101">
        <f>+F12+F18+F28+F41+F47+F53+F50</f>
        <v>99.997262523952912</v>
      </c>
      <c r="G57" s="99"/>
    </row>
    <row r="58" spans="2:7" ht="3" customHeight="1" x14ac:dyDescent="0.25">
      <c r="B58" s="47"/>
      <c r="C58" s="51"/>
      <c r="D58" s="76"/>
      <c r="E58" s="48"/>
      <c r="F58" s="84"/>
      <c r="G58" s="49"/>
    </row>
    <row r="59" spans="2:7" ht="3" customHeight="1" x14ac:dyDescent="0.25">
      <c r="C59" s="52"/>
    </row>
  </sheetData>
  <sheetProtection algorithmName="SHA-512" hashValue="Avhi3kK1tUwnktUKtLi96I+807ozyxRrjE05/x/fvXr8tenLCMHy/Es3D3/BFHHktTtMZh0QFEk1TvFlKkyElQ==" saltValue="krUVTOMJFsD8CO+IyBjZ0Q==" spinCount="100000" sheet="1" objects="1" scenarios="1" selectLockedCells="1"/>
  <scenarios current="17" show="17" sqref="F55">
    <scenario name="1" count="6" user="Lazio Innova" comment="Creato da: Lazio Innova il 18/03/2019_x000a_Modificato da: Lazio Innova il 18/03/2019">
      <inputCells r="F8" val="0,35" numFmtId="9"/>
      <inputCells r="F17" val="microimpresa"/>
      <inputCells r="F25" val="0" numFmtId="43"/>
      <inputCells r="F35" val="36160" numFmtId="14"/>
      <inputCells r="F46" val="SI"/>
      <inputCells r="F52" val="SI"/>
    </scenario>
    <scenario name="2" count="6" user="Lazio Innova" comment="Creato da: Lazio Innova il 18/03/2019">
      <inputCells r="F8" val="0,35" numFmtId="9"/>
      <inputCells r="F17" val="microimpresa"/>
      <inputCells r="F25" val="1" numFmtId="43"/>
      <inputCells r="F35" val="36160" numFmtId="14"/>
      <inputCells r="F46" val="SI"/>
      <inputCells r="F52" val="SI"/>
    </scenario>
    <scenario name="3" count="6" user="Lazio Innova" comment="Creato da: Lazio Innova il 18/03/2019">
      <inputCells r="F8" val="0,35" numFmtId="9"/>
      <inputCells r="F17" val="microimpresa"/>
      <inputCells r="F25" val="2" numFmtId="43"/>
      <inputCells r="F35" val="36160" numFmtId="14"/>
      <inputCells r="F46" val="SI"/>
      <inputCells r="F52" val="SI"/>
    </scenario>
    <scenario name="4" count="6" user="Lazio Innova" comment="Creato da: Lazio Innova il 18/03/2019">
      <inputCells r="F8" val="0,35" numFmtId="9"/>
      <inputCells r="F17" val="microimpresa"/>
      <inputCells r="F25" val="3" numFmtId="43"/>
      <inputCells r="F35" val="36160" numFmtId="14"/>
      <inputCells r="F46" val="SI"/>
      <inputCells r="F52" val="SI"/>
    </scenario>
    <scenario name="5" count="6" user="Lazio Innova" comment="Creato da: Lazio Innova il 18/03/2019">
      <inputCells r="F8" val="0,35" numFmtId="9"/>
      <inputCells r="F17" val="microimpresa"/>
      <inputCells r="F25" val="4" numFmtId="43"/>
      <inputCells r="F35" val="36160" numFmtId="14"/>
      <inputCells r="F46" val="SI"/>
      <inputCells r="F52" val="SI"/>
    </scenario>
    <scenario name="6" count="6" user="Lazio Innova" comment="Creato da: Lazio Innova il 18/03/2019">
      <inputCells r="F8" val="0,35" numFmtId="9"/>
      <inputCells r="F17" val="microimpresa"/>
      <inputCells r="F25" val="5" numFmtId="43"/>
      <inputCells r="F35" val="36160" numFmtId="14"/>
      <inputCells r="F46" val="SI"/>
      <inputCells r="F52" val="SI"/>
    </scenario>
    <scenario name="7" count="6" user="Lazio Innova" comment="Creato da: Lazio Innova il 18/03/2019">
      <inputCells r="F8" val="0,35" numFmtId="9"/>
      <inputCells r="F17" val="microimpresa"/>
      <inputCells r="F25" val="6" numFmtId="43"/>
      <inputCells r="F35" val="36160" numFmtId="14"/>
      <inputCells r="F46" val="SI"/>
      <inputCells r="F52" val="SI"/>
    </scenario>
    <scenario name="8" count="6" user="Lazio Innova" comment="Creato da: Lazio Innova il 18/03/2019">
      <inputCells r="F8" val="0,35" numFmtId="9"/>
      <inputCells r="F17" val="microimpresa"/>
      <inputCells r="F25" val="7" numFmtId="43"/>
      <inputCells r="F35" val="36160" numFmtId="14"/>
      <inputCells r="F46" val="SI"/>
      <inputCells r="F52" val="SI"/>
    </scenario>
    <scenario name="9" count="6" user="Lazio Innova" comment="Creato da: Lazio Innova il 18/03/2019">
      <inputCells r="F8" val="0,35" numFmtId="9"/>
      <inputCells r="F17" val="microimpresa"/>
      <inputCells r="F25" val="8" numFmtId="43"/>
      <inputCells r="F35" val="36160" numFmtId="14"/>
      <inputCells r="F46" val="SI"/>
      <inputCells r="F52" val="SI"/>
    </scenario>
    <scenario name="10" count="6" user="Lazio Innova" comment="Creato da: Lazio Innova il 18/03/2019">
      <inputCells r="F8" val="0,35" numFmtId="9"/>
      <inputCells r="F17" val="microimpresa"/>
      <inputCells r="F25" val="9" numFmtId="43"/>
      <inputCells r="F35" val="36160" numFmtId="14"/>
      <inputCells r="F46" val="SI"/>
      <inputCells r="F52" val="SI"/>
    </scenario>
    <scenario name="11" count="6" user="Lazio Innova" comment="Creato da: Lazio Innova il 18/03/2019">
      <inputCells r="F8" val="0,35" numFmtId="9"/>
      <inputCells r="F17" val="piccola impresa"/>
      <inputCells r="F25" val="10" numFmtId="43"/>
      <inputCells r="F35" val="36160" numFmtId="14"/>
      <inputCells r="F46" val="SI"/>
      <inputCells r="F52" val="SI"/>
    </scenario>
    <scenario name="12" count="6" user="Lazio Innova" comment="Creato da: Lazio Innova il 18/03/2019">
      <inputCells r="F8" val="0,35" numFmtId="9"/>
      <inputCells r="F17" val="media impresa"/>
      <inputCells r="F25" val="10" numFmtId="43"/>
      <inputCells r="F35" val="36160" numFmtId="14"/>
      <inputCells r="F46" val="SI"/>
      <inputCells r="F52" val="SI"/>
    </scenario>
    <scenario name="13" count="6" user="Lazio Innova" comment="Creato da: Lazio Innova il 18/03/2019">
      <inputCells r="F8" val="0,35" numFmtId="9"/>
      <inputCells r="F17" val="media impresa"/>
      <inputCells r="F25" val="10" numFmtId="43"/>
      <inputCells r="F35" val="43466" numFmtId="14"/>
      <inputCells r="F46" val="SI"/>
      <inputCells r="F52" val="SI"/>
    </scenario>
    <scenario name="14" count="6" user="Lazio Innova" comment="Creato da: Lazio Innova il 18/03/2019">
      <inputCells r="F8" val="0,35" numFmtId="9"/>
      <inputCells r="F17" val="piccola impresa"/>
      <inputCells r="F25" val="10" numFmtId="43"/>
      <inputCells r="F35" val="43466" numFmtId="14"/>
      <inputCells r="F46" val="SI"/>
      <inputCells r="F52" val="SI"/>
    </scenario>
    <scenario name="16" count="6" user="Lazio Innova" comment="Creato da: Lazio Innova il 18/03/2019">
      <inputCells r="F8" val="0,35" numFmtId="9"/>
      <inputCells r="F17" val="microimpresa"/>
      <inputCells r="F25" val="0" numFmtId="43"/>
      <inputCells r="F35" val="43466" numFmtId="14"/>
      <inputCells r="F46" val="SI"/>
      <inputCells r="F52" val="SI"/>
    </scenario>
    <scenario name="15" count="6" user="Lazio Innova" comment="Creato da: Lazio Innova il 18/03/2019">
      <inputCells r="F8" val="0,35" numFmtId="9"/>
      <inputCells r="F17" val="microimpresa"/>
      <inputCells r="F25" val="1" numFmtId="43"/>
      <inputCells r="F35" val="43466" numFmtId="14"/>
      <inputCells r="F46" val="SI"/>
      <inputCells r="F52" val="SI"/>
    </scenario>
    <scenario name="17" count="6" user="Lazio Innova" comment="Creato da: Lazio Innova il 18/03/2019">
      <inputCells r="F8" val="0,35" numFmtId="9"/>
      <inputCells r="F17" val="microimpresa"/>
      <inputCells r="F25" val="5" numFmtId="43"/>
      <inputCells r="F35" val="43466" numFmtId="14"/>
      <inputCells r="F46" val="SI"/>
      <inputCells r="F52" val="SI"/>
    </scenario>
    <scenario name="18" count="6" user="Lazio Innova" comment="Creato da: Lazio Innova il 18/03/2019">
      <inputCells r="F8" val="0,35" numFmtId="9"/>
      <inputCells r="F17" val="microimpresa"/>
      <inputCells r="F25" val="0" numFmtId="43"/>
      <inputCells r="F35" val="43466" numFmtId="14"/>
      <inputCells r="F46" val="SI"/>
      <inputCells r="F52" val="SI"/>
    </scenario>
  </scenarios>
  <dataConsolidate/>
  <dataValidations count="4">
    <dataValidation type="whole" allowBlank="1" showInputMessage="1" showErrorMessage="1" sqref="G8 G25 G35:G38">
      <formula1>20000</formula1>
      <formula2>1500000000000</formula2>
    </dataValidation>
    <dataValidation type="list" allowBlank="1" showInputMessage="1" showErrorMessage="1" sqref="G19:G20 G29:G30 G54">
      <formula1>#REF!</formula1>
    </dataValidation>
    <dataValidation type="whole" operator="greaterThanOrEqual" allowBlank="1" showInputMessage="1" showErrorMessage="1" sqref="F25">
      <formula1>0</formula1>
    </dataValidation>
    <dataValidation type="decimal" allowBlank="1" showInputMessage="1" showErrorMessage="1" sqref="F8">
      <formula1>0</formula1>
      <formula2>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'dati supporto'!$B$3:$B$5</xm:f>
          </x14:formula1>
          <xm:sqref>F17</xm:sqref>
        </x14:dataValidation>
        <x14:dataValidation type="list" allowBlank="1" showInputMessage="1" showErrorMessage="1">
          <x14:formula1>
            <xm:f>'dati supporto'!$C$7:$C$8</xm:f>
          </x14:formula1>
          <xm:sqref>F46 F52 F49</xm:sqref>
        </x14:dataValidation>
        <x14:dataValidation type="date" allowBlank="1" showInputMessage="1" showErrorMessage="1">
          <x14:formula1>
            <xm:f>'dati supporto'!$C$15</xm:f>
          </x14:formula1>
          <x14:formula2>
            <xm:f>'dati supporto'!$C$16</xm:f>
          </x14:formula2>
          <xm:sqref>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W28"/>
  <sheetViews>
    <sheetView windowProtection="1" showGridLines="0" zoomScale="80" zoomScaleNormal="80" workbookViewId="0">
      <selection activeCell="P18" sqref="P18"/>
    </sheetView>
  </sheetViews>
  <sheetFormatPr defaultColWidth="9.140625" defaultRowHeight="15" x14ac:dyDescent="0.25"/>
  <cols>
    <col min="1" max="1" width="9.140625" style="13"/>
    <col min="2" max="2" width="50.42578125" style="13" customWidth="1"/>
    <col min="3" max="3" width="12.7109375" style="13" customWidth="1"/>
    <col min="4" max="4" width="7.28515625" style="13" customWidth="1"/>
    <col min="5" max="5" width="8.5703125" style="13" customWidth="1"/>
    <col min="6" max="6" width="21.7109375" style="13" bestFit="1" customWidth="1"/>
    <col min="7" max="7" width="3" style="13" customWidth="1"/>
    <col min="8" max="9" width="8.28515625" style="13" customWidth="1"/>
    <col min="10" max="10" width="12" style="13" customWidth="1"/>
    <col min="11" max="11" width="4.28515625" style="13" customWidth="1"/>
    <col min="12" max="12" width="11.28515625" style="13" customWidth="1"/>
    <col min="13" max="16" width="12" style="13" customWidth="1"/>
    <col min="17" max="17" width="13.85546875" style="13" customWidth="1"/>
    <col min="18" max="19" width="9.140625" style="13"/>
    <col min="20" max="20" width="10.5703125" style="13" bestFit="1" customWidth="1"/>
    <col min="21" max="21" width="10.5703125" style="13" customWidth="1"/>
    <col min="22" max="22" width="20.140625" style="13" bestFit="1" customWidth="1"/>
    <col min="23" max="23" width="10.5703125" style="14" bestFit="1" customWidth="1"/>
    <col min="24" max="24" width="10.7109375" style="13" bestFit="1" customWidth="1"/>
    <col min="25" max="25" width="10.5703125" style="13" bestFit="1" customWidth="1"/>
    <col min="26" max="26" width="14" style="13" customWidth="1"/>
    <col min="27" max="27" width="12.28515625" style="13" customWidth="1"/>
    <col min="28" max="16384" width="9.140625" style="13"/>
  </cols>
  <sheetData>
    <row r="1" spans="2:12" ht="15.75" thickBot="1" x14ac:dyDescent="0.3"/>
    <row r="2" spans="2:12" ht="39.950000000000003" customHeight="1" thickBot="1" x14ac:dyDescent="0.35">
      <c r="B2" s="103" t="s">
        <v>29</v>
      </c>
      <c r="C2" s="103"/>
      <c r="D2" s="103"/>
      <c r="E2" s="103"/>
      <c r="F2" s="103"/>
      <c r="G2" s="103"/>
      <c r="H2" s="103"/>
      <c r="I2" s="103"/>
      <c r="J2" s="1" t="s">
        <v>0</v>
      </c>
      <c r="K2" s="3"/>
      <c r="L2" s="2">
        <v>25</v>
      </c>
    </row>
    <row r="3" spans="2:12" ht="19.5" thickBot="1" x14ac:dyDescent="0.35">
      <c r="B3" s="103" t="s">
        <v>30</v>
      </c>
      <c r="C3" s="103"/>
      <c r="D3" s="103"/>
      <c r="E3" s="103"/>
      <c r="F3" s="103"/>
      <c r="G3" s="103"/>
      <c r="H3" s="103"/>
      <c r="I3" s="103"/>
      <c r="J3" s="103"/>
      <c r="K3" s="3"/>
      <c r="L3" s="5"/>
    </row>
    <row r="4" spans="2:12" ht="22.5" customHeight="1" x14ac:dyDescent="0.3">
      <c r="B4" s="105" t="s">
        <v>10</v>
      </c>
      <c r="C4" s="106"/>
      <c r="D4" s="106"/>
      <c r="E4" s="106"/>
      <c r="F4" s="15">
        <v>0.7</v>
      </c>
      <c r="G4" s="3"/>
      <c r="H4" s="105" t="s">
        <v>9</v>
      </c>
      <c r="I4" s="106"/>
      <c r="J4" s="16">
        <v>0</v>
      </c>
      <c r="K4" s="3"/>
      <c r="L4" s="5"/>
    </row>
    <row r="5" spans="2:12" ht="21.75" customHeight="1" thickBot="1" x14ac:dyDescent="0.35">
      <c r="B5" s="109" t="s">
        <v>11</v>
      </c>
      <c r="C5" s="110"/>
      <c r="D5" s="110"/>
      <c r="E5" s="110"/>
      <c r="F5" s="17">
        <f>+F4-0.25</f>
        <v>0.44999999999999996</v>
      </c>
      <c r="G5" s="3"/>
      <c r="H5" s="109" t="s">
        <v>9</v>
      </c>
      <c r="I5" s="110"/>
      <c r="J5" s="18">
        <v>25</v>
      </c>
      <c r="K5" s="3"/>
      <c r="L5" s="5"/>
    </row>
    <row r="6" spans="2:12" ht="19.5" thickBot="1" x14ac:dyDescent="0.35">
      <c r="B6" s="111"/>
      <c r="C6" s="111"/>
      <c r="D6" s="111"/>
      <c r="E6" s="111"/>
      <c r="F6" s="111"/>
      <c r="G6" s="111"/>
      <c r="H6" s="111"/>
      <c r="I6" s="111"/>
      <c r="J6" s="111"/>
      <c r="K6" s="3"/>
      <c r="L6" s="5"/>
    </row>
    <row r="7" spans="2:12" ht="39.950000000000003" customHeight="1" thickBot="1" x14ac:dyDescent="0.35">
      <c r="B7" s="104" t="s">
        <v>22</v>
      </c>
      <c r="C7" s="104"/>
      <c r="D7" s="104"/>
      <c r="E7" s="104"/>
      <c r="F7" s="104"/>
      <c r="J7" s="1" t="s">
        <v>0</v>
      </c>
      <c r="K7" s="3"/>
      <c r="L7" s="2">
        <v>20</v>
      </c>
    </row>
    <row r="8" spans="2:12" ht="18.75" x14ac:dyDescent="0.3">
      <c r="B8" s="105" t="s">
        <v>2</v>
      </c>
      <c r="C8" s="106"/>
      <c r="D8" s="106"/>
      <c r="E8" s="106"/>
      <c r="F8" s="19">
        <v>20</v>
      </c>
      <c r="G8" s="3"/>
      <c r="H8" s="3"/>
    </row>
    <row r="9" spans="2:12" ht="18.75" x14ac:dyDescent="0.3">
      <c r="B9" s="107" t="s">
        <v>3</v>
      </c>
      <c r="C9" s="108"/>
      <c r="D9" s="108"/>
      <c r="E9" s="108"/>
      <c r="F9" s="20">
        <v>10</v>
      </c>
      <c r="G9" s="3"/>
      <c r="H9" s="3"/>
    </row>
    <row r="10" spans="2:12" ht="19.5" thickBot="1" x14ac:dyDescent="0.35">
      <c r="B10" s="109" t="s">
        <v>13</v>
      </c>
      <c r="C10" s="110"/>
      <c r="D10" s="110"/>
      <c r="E10" s="110"/>
      <c r="F10" s="21">
        <v>0</v>
      </c>
      <c r="G10" s="3"/>
      <c r="H10" s="3"/>
    </row>
    <row r="11" spans="2:12" ht="18.75" x14ac:dyDescent="0.3">
      <c r="B11" s="22"/>
      <c r="C11" s="22"/>
      <c r="D11" s="22"/>
      <c r="E11" s="22"/>
      <c r="F11" s="22"/>
      <c r="G11" s="22"/>
      <c r="H11" s="22"/>
      <c r="I11" s="22"/>
      <c r="J11" s="22"/>
      <c r="K11" s="3"/>
      <c r="L11" s="5"/>
    </row>
    <row r="12" spans="2:12" ht="19.5" thickBot="1" x14ac:dyDescent="0.35">
      <c r="B12" s="22"/>
      <c r="C12" s="22"/>
      <c r="D12" s="22"/>
      <c r="E12" s="22"/>
      <c r="F12" s="22"/>
      <c r="G12" s="22"/>
      <c r="H12" s="22"/>
      <c r="I12" s="22"/>
      <c r="J12" s="22"/>
      <c r="K12" s="3"/>
      <c r="L12" s="5"/>
    </row>
    <row r="13" spans="2:12" ht="39.950000000000003" customHeight="1" thickBot="1" x14ac:dyDescent="0.35">
      <c r="B13" s="103" t="s">
        <v>63</v>
      </c>
      <c r="C13" s="103"/>
      <c r="D13" s="103"/>
      <c r="E13" s="103"/>
      <c r="F13" s="103"/>
      <c r="G13" s="103"/>
      <c r="H13" s="103"/>
      <c r="I13" s="103"/>
      <c r="J13" s="1" t="s">
        <v>0</v>
      </c>
      <c r="K13" s="3"/>
      <c r="L13" s="2">
        <v>20</v>
      </c>
    </row>
    <row r="14" spans="2:12" ht="19.5" thickBot="1" x14ac:dyDescent="0.35">
      <c r="B14" s="103" t="s">
        <v>38</v>
      </c>
      <c r="C14" s="103"/>
      <c r="D14" s="103"/>
      <c r="E14" s="103"/>
      <c r="F14" s="103"/>
      <c r="G14" s="103"/>
      <c r="H14" s="103"/>
      <c r="I14" s="103"/>
      <c r="J14" s="103"/>
      <c r="K14" s="3"/>
      <c r="L14" s="5"/>
    </row>
    <row r="15" spans="2:12" ht="22.5" customHeight="1" x14ac:dyDescent="0.3">
      <c r="B15" s="105" t="s">
        <v>37</v>
      </c>
      <c r="C15" s="106"/>
      <c r="D15" s="106"/>
      <c r="E15" s="106"/>
      <c r="F15" s="19">
        <v>10</v>
      </c>
      <c r="G15" s="3"/>
      <c r="H15" s="105" t="s">
        <v>9</v>
      </c>
      <c r="I15" s="106"/>
      <c r="J15" s="16">
        <v>20</v>
      </c>
      <c r="K15" s="3"/>
      <c r="L15" s="5"/>
    </row>
    <row r="16" spans="2:12" ht="21.75" customHeight="1" thickBot="1" x14ac:dyDescent="0.35">
      <c r="B16" s="109" t="s">
        <v>36</v>
      </c>
      <c r="C16" s="110"/>
      <c r="D16" s="110"/>
      <c r="E16" s="110"/>
      <c r="F16" s="21">
        <v>0</v>
      </c>
      <c r="G16" s="3"/>
      <c r="H16" s="109" t="s">
        <v>9</v>
      </c>
      <c r="I16" s="110"/>
      <c r="J16" s="18">
        <v>0</v>
      </c>
      <c r="K16" s="3"/>
      <c r="L16" s="5"/>
    </row>
    <row r="17" spans="2:23" ht="19.5" thickBot="1" x14ac:dyDescent="0.35">
      <c r="B17" s="23"/>
      <c r="C17" s="23"/>
      <c r="D17" s="23"/>
      <c r="E17" s="23"/>
      <c r="F17" s="23"/>
      <c r="G17" s="23"/>
      <c r="H17" s="23"/>
      <c r="I17" s="23"/>
      <c r="J17" s="1"/>
      <c r="K17" s="3"/>
      <c r="L17" s="5"/>
    </row>
    <row r="18" spans="2:23" ht="39.950000000000003" customHeight="1" thickBot="1" x14ac:dyDescent="0.35">
      <c r="B18" s="103" t="s">
        <v>64</v>
      </c>
      <c r="C18" s="103"/>
      <c r="D18" s="103"/>
      <c r="E18" s="103"/>
      <c r="F18" s="103"/>
      <c r="G18" s="103"/>
      <c r="H18" s="103"/>
      <c r="I18" s="103"/>
      <c r="J18" s="1" t="s">
        <v>0</v>
      </c>
      <c r="K18" s="3"/>
      <c r="L18" s="2">
        <v>20</v>
      </c>
    </row>
    <row r="19" spans="2:23" ht="19.5" thickBot="1" x14ac:dyDescent="0.35">
      <c r="B19" s="103" t="s">
        <v>30</v>
      </c>
      <c r="C19" s="103"/>
      <c r="D19" s="103"/>
      <c r="E19" s="103"/>
      <c r="F19" s="103"/>
      <c r="G19" s="103"/>
      <c r="H19" s="103"/>
      <c r="I19" s="103"/>
      <c r="J19" s="103"/>
      <c r="K19" s="3"/>
      <c r="L19" s="5"/>
    </row>
    <row r="20" spans="2:23" ht="18.75" x14ac:dyDescent="0.3">
      <c r="B20" s="105" t="s">
        <v>57</v>
      </c>
      <c r="C20" s="106"/>
      <c r="D20" s="106"/>
      <c r="E20" s="106"/>
      <c r="F20" s="61">
        <v>36160</v>
      </c>
      <c r="G20" s="3"/>
      <c r="H20" s="105" t="s">
        <v>9</v>
      </c>
      <c r="I20" s="106"/>
      <c r="J20" s="16">
        <v>20</v>
      </c>
      <c r="K20" s="3"/>
      <c r="L20" s="5"/>
    </row>
    <row r="21" spans="2:23" ht="21.75" customHeight="1" thickBot="1" x14ac:dyDescent="0.35">
      <c r="B21" s="109" t="s">
        <v>65</v>
      </c>
      <c r="C21" s="110"/>
      <c r="D21" s="110"/>
      <c r="E21" s="110"/>
      <c r="F21" s="62">
        <v>43466</v>
      </c>
      <c r="G21" s="3"/>
      <c r="H21" s="109" t="s">
        <v>9</v>
      </c>
      <c r="I21" s="110"/>
      <c r="J21" s="18">
        <v>0</v>
      </c>
      <c r="K21" s="3"/>
      <c r="L21" s="5"/>
    </row>
    <row r="22" spans="2:23" ht="19.5" thickBot="1" x14ac:dyDescent="0.35">
      <c r="B22" s="3"/>
      <c r="C22" s="3"/>
      <c r="D22" s="3"/>
      <c r="E22" s="3"/>
      <c r="F22" s="63"/>
      <c r="G22" s="3"/>
      <c r="H22" s="3"/>
    </row>
    <row r="23" spans="2:23" ht="39.950000000000003" customHeight="1" thickBot="1" x14ac:dyDescent="0.35">
      <c r="B23" s="104" t="s">
        <v>56</v>
      </c>
      <c r="C23" s="104"/>
      <c r="D23" s="104"/>
      <c r="E23" s="104"/>
      <c r="F23" s="104"/>
      <c r="J23" s="1" t="s">
        <v>0</v>
      </c>
      <c r="K23" s="3"/>
      <c r="L23" s="2">
        <f>+F24+F25+F26</f>
        <v>15</v>
      </c>
    </row>
    <row r="24" spans="2:23" ht="18.75" customHeight="1" x14ac:dyDescent="0.3">
      <c r="B24" s="107" t="s">
        <v>14</v>
      </c>
      <c r="C24" s="108"/>
      <c r="D24" s="108"/>
      <c r="E24" s="108"/>
      <c r="F24" s="24">
        <v>6</v>
      </c>
      <c r="G24" s="3"/>
      <c r="H24" s="3"/>
    </row>
    <row r="25" spans="2:23" ht="18.75" x14ac:dyDescent="0.3">
      <c r="B25" s="107" t="s">
        <v>54</v>
      </c>
      <c r="C25" s="108"/>
      <c r="D25" s="108"/>
      <c r="E25" s="108"/>
      <c r="F25" s="24">
        <v>5</v>
      </c>
      <c r="G25" s="3"/>
      <c r="H25" s="3"/>
    </row>
    <row r="26" spans="2:23" ht="19.5" thickBot="1" x14ac:dyDescent="0.35">
      <c r="B26" s="109" t="s">
        <v>6</v>
      </c>
      <c r="C26" s="110"/>
      <c r="D26" s="110"/>
      <c r="E26" s="110"/>
      <c r="F26" s="25">
        <v>4</v>
      </c>
      <c r="G26" s="3"/>
      <c r="H26" s="3"/>
    </row>
    <row r="27" spans="2:23" ht="19.5" thickBot="1" x14ac:dyDescent="0.35">
      <c r="B27" s="3"/>
      <c r="C27" s="3"/>
      <c r="D27" s="3"/>
      <c r="E27" s="3"/>
      <c r="F27" s="3"/>
      <c r="G27" s="3"/>
      <c r="H27" s="3"/>
    </row>
    <row r="28" spans="2:23" s="3" customFormat="1" ht="39.950000000000003" customHeight="1" thickBot="1" x14ac:dyDescent="0.35">
      <c r="B28" s="12" t="s">
        <v>5</v>
      </c>
      <c r="C28" s="9"/>
      <c r="D28" s="9"/>
      <c r="E28" s="9"/>
      <c r="F28" s="10"/>
      <c r="G28" s="10"/>
      <c r="H28" s="10"/>
      <c r="I28" s="11"/>
      <c r="J28" s="1" t="s">
        <v>0</v>
      </c>
      <c r="L28" s="2">
        <f>+L2+L7+L13+L18+L23</f>
        <v>100</v>
      </c>
      <c r="W28" s="8"/>
    </row>
  </sheetData>
  <mergeCells count="27">
    <mergeCell ref="B13:I13"/>
    <mergeCell ref="B14:J14"/>
    <mergeCell ref="B15:E15"/>
    <mergeCell ref="H15:I15"/>
    <mergeCell ref="B26:E26"/>
    <mergeCell ref="H21:I21"/>
    <mergeCell ref="B20:E20"/>
    <mergeCell ref="H16:I16"/>
    <mergeCell ref="B18:I18"/>
    <mergeCell ref="B25:E25"/>
    <mergeCell ref="B23:F23"/>
    <mergeCell ref="B24:E24"/>
    <mergeCell ref="B16:E16"/>
    <mergeCell ref="B21:E21"/>
    <mergeCell ref="B19:J19"/>
    <mergeCell ref="H20:I20"/>
    <mergeCell ref="B2:I2"/>
    <mergeCell ref="B7:F7"/>
    <mergeCell ref="B8:E8"/>
    <mergeCell ref="B9:E9"/>
    <mergeCell ref="B10:E10"/>
    <mergeCell ref="B3:J3"/>
    <mergeCell ref="B6:J6"/>
    <mergeCell ref="B4:E4"/>
    <mergeCell ref="B5:E5"/>
    <mergeCell ref="H4:I4"/>
    <mergeCell ref="H5:I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7"/>
  <sheetViews>
    <sheetView windowProtection="1" workbookViewId="0">
      <selection activeCell="C12" sqref="C12"/>
    </sheetView>
  </sheetViews>
  <sheetFormatPr defaultRowHeight="15" x14ac:dyDescent="0.25"/>
  <cols>
    <col min="2" max="2" width="43.7109375" customWidth="1"/>
    <col min="3" max="3" width="16.42578125" bestFit="1" customWidth="1"/>
    <col min="5" max="5" width="11.7109375" bestFit="1" customWidth="1"/>
    <col min="6" max="6" width="13.28515625" bestFit="1" customWidth="1"/>
    <col min="7" max="7" width="11.140625" bestFit="1" customWidth="1"/>
  </cols>
  <sheetData>
    <row r="1" spans="2:7" x14ac:dyDescent="0.25">
      <c r="E1" s="112" t="s">
        <v>39</v>
      </c>
      <c r="F1" s="112"/>
      <c r="G1" s="112"/>
    </row>
    <row r="2" spans="2:7" x14ac:dyDescent="0.25">
      <c r="E2" s="4" t="s">
        <v>40</v>
      </c>
      <c r="F2" s="4" t="s">
        <v>41</v>
      </c>
      <c r="G2" s="4" t="s">
        <v>42</v>
      </c>
    </row>
    <row r="3" spans="2:7" ht="21.75" x14ac:dyDescent="0.25">
      <c r="B3" s="93" t="s">
        <v>2</v>
      </c>
      <c r="C3">
        <f>+'hyp griglia'!F8</f>
        <v>20</v>
      </c>
      <c r="E3" t="s">
        <v>43</v>
      </c>
      <c r="F3" t="s">
        <v>46</v>
      </c>
      <c r="G3" t="s">
        <v>46</v>
      </c>
    </row>
    <row r="4" spans="2:7" ht="21.75" x14ac:dyDescent="0.25">
      <c r="B4" s="93" t="s">
        <v>3</v>
      </c>
      <c r="C4">
        <f>+'hyp griglia'!F9</f>
        <v>10</v>
      </c>
      <c r="E4" t="s">
        <v>44</v>
      </c>
      <c r="F4" t="s">
        <v>47</v>
      </c>
      <c r="G4" t="s">
        <v>47</v>
      </c>
    </row>
    <row r="5" spans="2:7" ht="21.75" x14ac:dyDescent="0.25">
      <c r="B5" s="93" t="s">
        <v>4</v>
      </c>
      <c r="C5">
        <f>+'hyp griglia'!F10</f>
        <v>0</v>
      </c>
      <c r="E5" t="s">
        <v>45</v>
      </c>
      <c r="F5" t="s">
        <v>48</v>
      </c>
      <c r="G5" t="s">
        <v>49</v>
      </c>
    </row>
    <row r="7" spans="2:7" x14ac:dyDescent="0.25">
      <c r="C7" s="4" t="s">
        <v>17</v>
      </c>
    </row>
    <row r="8" spans="2:7" x14ac:dyDescent="0.25">
      <c r="C8" s="4" t="s">
        <v>18</v>
      </c>
    </row>
    <row r="10" spans="2:7" x14ac:dyDescent="0.25">
      <c r="B10" s="60" t="s">
        <v>19</v>
      </c>
      <c r="C10">
        <v>6</v>
      </c>
    </row>
    <row r="11" spans="2:7" x14ac:dyDescent="0.25">
      <c r="B11" s="60" t="s">
        <v>20</v>
      </c>
      <c r="C11">
        <v>4</v>
      </c>
    </row>
    <row r="12" spans="2:7" x14ac:dyDescent="0.25">
      <c r="B12" s="60" t="s">
        <v>53</v>
      </c>
      <c r="C12">
        <v>5</v>
      </c>
    </row>
    <row r="13" spans="2:7" x14ac:dyDescent="0.25">
      <c r="B13" s="60"/>
    </row>
    <row r="14" spans="2:7" x14ac:dyDescent="0.25">
      <c r="B14" s="60" t="s">
        <v>25</v>
      </c>
    </row>
    <row r="15" spans="2:7" x14ac:dyDescent="0.25">
      <c r="B15" s="60" t="s">
        <v>23</v>
      </c>
      <c r="C15" s="57">
        <v>1</v>
      </c>
    </row>
    <row r="16" spans="2:7" x14ac:dyDescent="0.25">
      <c r="B16" s="60" t="s">
        <v>24</v>
      </c>
      <c r="C16" s="57">
        <v>55153</v>
      </c>
    </row>
    <row r="17" spans="2:6" x14ac:dyDescent="0.25">
      <c r="B17" s="60"/>
    </row>
    <row r="18" spans="2:6" x14ac:dyDescent="0.25">
      <c r="B18" s="60"/>
    </row>
    <row r="19" spans="2:6" x14ac:dyDescent="0.25">
      <c r="B19" s="60"/>
    </row>
    <row r="20" spans="2:6" x14ac:dyDescent="0.25">
      <c r="B20" s="64" t="s">
        <v>50</v>
      </c>
    </row>
    <row r="21" spans="2:6" x14ac:dyDescent="0.25">
      <c r="B21" s="60" t="s">
        <v>34</v>
      </c>
      <c r="C21" s="58">
        <v>5000</v>
      </c>
    </row>
    <row r="22" spans="2:6" x14ac:dyDescent="0.25">
      <c r="B22" s="60" t="s">
        <v>58</v>
      </c>
      <c r="C22" s="58">
        <v>20000</v>
      </c>
    </row>
    <row r="23" spans="2:6" x14ac:dyDescent="0.25">
      <c r="B23" s="60"/>
    </row>
    <row r="24" spans="2:6" x14ac:dyDescent="0.25">
      <c r="B24" s="60" t="s">
        <v>35</v>
      </c>
      <c r="C24">
        <v>10</v>
      </c>
      <c r="E24" s="112" t="s">
        <v>59</v>
      </c>
      <c r="F24" s="112"/>
    </row>
    <row r="25" spans="2:6" x14ac:dyDescent="0.25">
      <c r="B25" s="60"/>
      <c r="E25" t="s">
        <v>60</v>
      </c>
      <c r="F25" t="s">
        <v>61</v>
      </c>
    </row>
    <row r="26" spans="2:6" x14ac:dyDescent="0.25">
      <c r="B26" s="60" t="s">
        <v>11</v>
      </c>
      <c r="C26" s="59">
        <v>0.45</v>
      </c>
      <c r="E26" s="58">
        <f>+C26*C21</f>
        <v>2250</v>
      </c>
      <c r="F26" s="58">
        <f>+C26*C22</f>
        <v>9000</v>
      </c>
    </row>
    <row r="27" spans="2:6" x14ac:dyDescent="0.25">
      <c r="B27" s="60" t="s">
        <v>27</v>
      </c>
      <c r="C27" s="59">
        <v>0.7</v>
      </c>
      <c r="E27" s="58">
        <f>+C27*C21</f>
        <v>3500</v>
      </c>
      <c r="F27" s="58">
        <f>+C27*C22</f>
        <v>14000</v>
      </c>
    </row>
  </sheetData>
  <mergeCells count="2">
    <mergeCell ref="E1:G1"/>
    <mergeCell ref="E24:F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DIGITAL IMPRESA LAZIO</vt:lpstr>
      <vt:lpstr>hyp griglia</vt:lpstr>
      <vt:lpstr>dati supporto</vt:lpstr>
      <vt:lpstr>'dati supporto'!Area_stampa</vt:lpstr>
      <vt:lpstr>'DIGITAL IMPRESA LAZIO'!Area_stampa</vt:lpstr>
      <vt:lpstr>'hyp griglia'!Area_stampa</vt:lpstr>
      <vt:lpstr>'DIGITAL IMPRESA LAZIO'!Titoli_stampa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Andrea Lisi</cp:lastModifiedBy>
  <cp:lastPrinted>2019-07-24T08:48:46Z</cp:lastPrinted>
  <dcterms:created xsi:type="dcterms:W3CDTF">2018-08-06T12:39:59Z</dcterms:created>
  <dcterms:modified xsi:type="dcterms:W3CDTF">2019-09-10T11:02:52Z</dcterms:modified>
</cp:coreProperties>
</file>