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lazioinnova.it\dati\215 - Servizio PAF\3-Sviluppo_Prog_Bandi\Cine Lazio\2024 edizione 2\"/>
    </mc:Choice>
  </mc:AlternateContent>
  <xr:revisionPtr revIDLastSave="0" documentId="13_ncr:1_{6834D38E-A3C9-4574-B290-A6EAE27634ED}" xr6:coauthVersionLast="47" xr6:coauthVersionMax="47" xr10:uidLastSave="{00000000-0000-0000-0000-000000000000}"/>
  <workbookProtection workbookAlgorithmName="SHA-512" workbookHashValue="MrkonZsV+sMyvRNrZoXIxo9Z/LwBpvGGAHsUOuueCmHh7X9kscs129nrCZIu1bpAC6nMEccq0dLsjGzNIGCi4Q==" workbookSaltValue="4vU2vjd1yHJVBZkzaxvDaw==" workbookSpinCount="100000" lockStructure="1"/>
  <bookViews>
    <workbookView xWindow="-120" yWindow="-120" windowWidth="38640" windowHeight="15720" xr2:uid="{00000000-000D-0000-FFFF-FFFF00000000}"/>
  </bookViews>
  <sheets>
    <sheet name="Dati generali" sheetId="13" r:id="rId1"/>
    <sheet name="Coproduttori" sheetId="14" r:id="rId2"/>
    <sheet name="Scene e cast" sheetId="16" r:id="rId3"/>
    <sheet name="Costo di Produzione" sheetId="1" r:id="rId4"/>
    <sheet name="Costi Ammissibili" sheetId="2" r:id="rId5"/>
    <sheet name="Aiuto" sheetId="4" r:id="rId6"/>
    <sheet name="Coperture finanziarie" sheetId="11" r:id="rId7"/>
    <sheet name="Griglia punti" sheetId="17" r:id="rId8"/>
    <sheet name="Impegni assunti" sheetId="15" r:id="rId9"/>
    <sheet name="Tendine" sheetId="12" state="hidden" r:id="rId10"/>
  </sheets>
  <definedNames>
    <definedName name="_xlnm.Print_Area" localSheetId="5">Aiuto!$A$1:$H$47</definedName>
    <definedName name="_xlnm.Print_Area" localSheetId="6">'Coperture finanziarie'!$A$1:$P$55</definedName>
    <definedName name="_xlnm.Print_Area" localSheetId="1">Coproduttori!$A$4:$H$161</definedName>
    <definedName name="_xlnm.Print_Area" localSheetId="4">'Costi Ammissibili'!$A$9:$N$108</definedName>
    <definedName name="_xlnm.Print_Area" localSheetId="3">'Costo di Produzione'!$A$6:$Q$106</definedName>
    <definedName name="_xlnm.Print_Area" localSheetId="0">'Dati generali'!$A$1:$D$61</definedName>
    <definedName name="_xlnm.Print_Area" localSheetId="8">'Impegni assunti'!$A$1:$F$63</definedName>
    <definedName name="_xlnm.Print_Titles" localSheetId="6">'Coperture finanziarie'!$1:$3</definedName>
    <definedName name="_xlnm.Print_Titles" localSheetId="1">Coproduttori!$1:$3</definedName>
    <definedName name="_xlnm.Print_Titles" localSheetId="4">'Costi Ammissibili'!$1:$8</definedName>
    <definedName name="_xlnm.Print_Titles" localSheetId="3">'Costo di Produzione'!$1:$5</definedName>
    <definedName name="_xlnm.Print_Titles" localSheetId="0">'Dati generali'!$1:$3</definedName>
    <definedName name="_xlnm.Print_Titles" localSheetId="8">'Impegni assunti'!$1:$4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8" i="17" l="1"/>
  <c r="O48" i="17" s="1"/>
  <c r="H5" i="2"/>
  <c r="C12" i="4"/>
  <c r="E110" i="2"/>
  <c r="C8" i="11"/>
  <c r="C12" i="1"/>
  <c r="C11" i="1"/>
  <c r="C10" i="1"/>
  <c r="C9" i="1"/>
  <c r="C15" i="1"/>
  <c r="C14" i="1"/>
  <c r="C20" i="1"/>
  <c r="C19" i="1"/>
  <c r="C18" i="1"/>
  <c r="C1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45" i="1"/>
  <c r="C44" i="1"/>
  <c r="C43" i="1"/>
  <c r="C42" i="1"/>
  <c r="C41" i="1"/>
  <c r="C40" i="1"/>
  <c r="C39" i="1"/>
  <c r="C38" i="1"/>
  <c r="C55" i="1"/>
  <c r="C54" i="1"/>
  <c r="C53" i="1"/>
  <c r="C52" i="1"/>
  <c r="C51" i="1"/>
  <c r="C50" i="1"/>
  <c r="C49" i="1"/>
  <c r="C48" i="1"/>
  <c r="C47" i="1"/>
  <c r="C64" i="1"/>
  <c r="C63" i="1"/>
  <c r="C62" i="1"/>
  <c r="C61" i="1"/>
  <c r="C60" i="1"/>
  <c r="C59" i="1"/>
  <c r="C58" i="1"/>
  <c r="C57" i="1"/>
  <c r="C70" i="1"/>
  <c r="C69" i="1"/>
  <c r="C68" i="1"/>
  <c r="C67" i="1"/>
  <c r="C66" i="1"/>
  <c r="O41" i="17"/>
  <c r="M36" i="17"/>
  <c r="M39" i="17" s="1"/>
  <c r="O5" i="17"/>
  <c r="A2" i="17"/>
  <c r="C94" i="2"/>
  <c r="C69" i="2"/>
  <c r="C44" i="2"/>
  <c r="C19" i="2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R98" i="1"/>
  <c r="C84" i="1"/>
  <c r="B50" i="11"/>
  <c r="L38" i="11"/>
  <c r="C38" i="11"/>
  <c r="L18" i="11"/>
  <c r="C18" i="11"/>
  <c r="A2" i="16"/>
  <c r="L96" i="2"/>
  <c r="C107" i="2"/>
  <c r="G107" i="2" s="1"/>
  <c r="L71" i="2"/>
  <c r="C82" i="2"/>
  <c r="G82" i="2" s="1"/>
  <c r="L46" i="2"/>
  <c r="C57" i="2"/>
  <c r="G57" i="2" s="1"/>
  <c r="L21" i="2"/>
  <c r="C32" i="2"/>
  <c r="G32" i="2" s="1"/>
  <c r="D69" i="1"/>
  <c r="D67" i="1"/>
  <c r="M69" i="1"/>
  <c r="M67" i="1"/>
  <c r="F6" i="15"/>
  <c r="E6" i="15"/>
  <c r="I155" i="14"/>
  <c r="P48" i="11" s="1"/>
  <c r="J155" i="14"/>
  <c r="P49" i="11" s="1"/>
  <c r="I154" i="14"/>
  <c r="O48" i="11" s="1"/>
  <c r="J154" i="14"/>
  <c r="O49" i="11" s="1"/>
  <c r="I153" i="14"/>
  <c r="J153" i="14" s="1"/>
  <c r="N49" i="11" s="1"/>
  <c r="I152" i="14"/>
  <c r="J152" i="14" s="1"/>
  <c r="M49" i="11" s="1"/>
  <c r="I149" i="14"/>
  <c r="J149" i="14" s="1"/>
  <c r="K49" i="11" s="1"/>
  <c r="I148" i="14"/>
  <c r="J48" i="11" s="1"/>
  <c r="I147" i="14"/>
  <c r="I48" i="11" s="1"/>
  <c r="I146" i="14"/>
  <c r="J146" i="14" s="1"/>
  <c r="H49" i="11" s="1"/>
  <c r="I144" i="14"/>
  <c r="J144" i="14" s="1"/>
  <c r="G49" i="11" s="1"/>
  <c r="I143" i="14"/>
  <c r="J143" i="14" s="1"/>
  <c r="F49" i="11" s="1"/>
  <c r="I142" i="14"/>
  <c r="E48" i="11" s="1"/>
  <c r="I141" i="14"/>
  <c r="D48" i="11" s="1"/>
  <c r="L8" i="11"/>
  <c r="B8" i="11" s="1"/>
  <c r="K96" i="2"/>
  <c r="J96" i="2"/>
  <c r="D96" i="2"/>
  <c r="K85" i="2"/>
  <c r="I85" i="2"/>
  <c r="K71" i="2"/>
  <c r="J71" i="2"/>
  <c r="D71" i="2"/>
  <c r="K60" i="2"/>
  <c r="I60" i="2"/>
  <c r="K35" i="2"/>
  <c r="I35" i="2"/>
  <c r="K10" i="2"/>
  <c r="I10" i="2"/>
  <c r="K46" i="2"/>
  <c r="J46" i="2"/>
  <c r="D46" i="2"/>
  <c r="K21" i="2"/>
  <c r="D100" i="2"/>
  <c r="O99" i="2"/>
  <c r="E94" i="2"/>
  <c r="E96" i="2"/>
  <c r="F98" i="2"/>
  <c r="D75" i="2"/>
  <c r="O74" i="2"/>
  <c r="E69" i="2"/>
  <c r="E71" i="2"/>
  <c r="F73" i="2"/>
  <c r="D50" i="2"/>
  <c r="O49" i="2"/>
  <c r="E44" i="2"/>
  <c r="D52" i="1"/>
  <c r="E100" i="2"/>
  <c r="E75" i="2"/>
  <c r="E46" i="2"/>
  <c r="F48" i="2"/>
  <c r="E50" i="2"/>
  <c r="A2" i="15"/>
  <c r="L42" i="11"/>
  <c r="C42" i="11"/>
  <c r="B42" i="11" s="1"/>
  <c r="L41" i="11"/>
  <c r="C41" i="11"/>
  <c r="L40" i="11"/>
  <c r="C40" i="11"/>
  <c r="B40" i="11" s="1"/>
  <c r="L39" i="11"/>
  <c r="B39" i="11" s="1"/>
  <c r="C39" i="11"/>
  <c r="L37" i="11"/>
  <c r="C37" i="11"/>
  <c r="L36" i="11"/>
  <c r="C36" i="11"/>
  <c r="P35" i="11"/>
  <c r="O35" i="11"/>
  <c r="N35" i="11"/>
  <c r="N43" i="11" s="1"/>
  <c r="M35" i="11"/>
  <c r="K35" i="11"/>
  <c r="J35" i="11"/>
  <c r="J43" i="11" s="1"/>
  <c r="I35" i="11"/>
  <c r="H35" i="11"/>
  <c r="G35" i="11"/>
  <c r="F35" i="11"/>
  <c r="E35" i="11"/>
  <c r="E43" i="11" s="1"/>
  <c r="D35" i="11"/>
  <c r="L34" i="11"/>
  <c r="C34" i="11"/>
  <c r="L33" i="11"/>
  <c r="C33" i="11"/>
  <c r="L32" i="11"/>
  <c r="C32" i="11"/>
  <c r="B32" i="11" s="1"/>
  <c r="L31" i="11"/>
  <c r="C31" i="11"/>
  <c r="L30" i="11"/>
  <c r="C30" i="11"/>
  <c r="P29" i="11"/>
  <c r="O29" i="11"/>
  <c r="N29" i="11"/>
  <c r="M29" i="11"/>
  <c r="M43" i="11" s="1"/>
  <c r="K29" i="11"/>
  <c r="K43" i="11" s="1"/>
  <c r="J29" i="11"/>
  <c r="I29" i="11"/>
  <c r="H29" i="11"/>
  <c r="H43" i="11" s="1"/>
  <c r="G29" i="11"/>
  <c r="G43" i="11" s="1"/>
  <c r="F29" i="11"/>
  <c r="E29" i="11"/>
  <c r="D29" i="11"/>
  <c r="D43" i="11" s="1"/>
  <c r="P15" i="11"/>
  <c r="O15" i="11"/>
  <c r="N15" i="11"/>
  <c r="M15" i="11"/>
  <c r="K15" i="11"/>
  <c r="J15" i="11"/>
  <c r="I15" i="11"/>
  <c r="H15" i="11"/>
  <c r="G15" i="11"/>
  <c r="F15" i="11"/>
  <c r="E15" i="11"/>
  <c r="D15" i="11"/>
  <c r="P9" i="11"/>
  <c r="O9" i="11"/>
  <c r="N9" i="11"/>
  <c r="M9" i="11"/>
  <c r="K9" i="11"/>
  <c r="J9" i="11"/>
  <c r="J23" i="11" s="1"/>
  <c r="I9" i="11"/>
  <c r="I23" i="11" s="1"/>
  <c r="H9" i="11"/>
  <c r="G9" i="11"/>
  <c r="F9" i="11"/>
  <c r="E9" i="11"/>
  <c r="D9" i="11"/>
  <c r="C22" i="11"/>
  <c r="C21" i="11"/>
  <c r="C20" i="11"/>
  <c r="B20" i="11" s="1"/>
  <c r="C19" i="11"/>
  <c r="B19" i="11" s="1"/>
  <c r="C17" i="11"/>
  <c r="C16" i="11"/>
  <c r="C14" i="11"/>
  <c r="C13" i="11"/>
  <c r="B13" i="11" s="1"/>
  <c r="C12" i="11"/>
  <c r="C11" i="11"/>
  <c r="C10" i="11"/>
  <c r="B10" i="11" s="1"/>
  <c r="L22" i="11"/>
  <c r="L21" i="11"/>
  <c r="L20" i="11"/>
  <c r="L19" i="11"/>
  <c r="L17" i="11"/>
  <c r="L16" i="11"/>
  <c r="B16" i="11" s="1"/>
  <c r="L14" i="11"/>
  <c r="L13" i="11"/>
  <c r="L12" i="11"/>
  <c r="L11" i="11"/>
  <c r="L10" i="11"/>
  <c r="P4" i="11"/>
  <c r="O4" i="11"/>
  <c r="F43" i="11"/>
  <c r="E23" i="11"/>
  <c r="I43" i="11"/>
  <c r="O23" i="11"/>
  <c r="B14" i="11"/>
  <c r="A6" i="11"/>
  <c r="N4" i="11"/>
  <c r="M4" i="11"/>
  <c r="L4" i="11"/>
  <c r="K4" i="11"/>
  <c r="J4" i="11"/>
  <c r="I4" i="11"/>
  <c r="H4" i="11"/>
  <c r="G4" i="11"/>
  <c r="F4" i="11"/>
  <c r="E4" i="11"/>
  <c r="D4" i="11"/>
  <c r="C4" i="11"/>
  <c r="B4" i="11"/>
  <c r="A2" i="11"/>
  <c r="G19" i="4"/>
  <c r="A4" i="4"/>
  <c r="A2" i="4"/>
  <c r="J21" i="2"/>
  <c r="D21" i="2"/>
  <c r="O24" i="2"/>
  <c r="A2" i="2"/>
  <c r="Q93" i="1"/>
  <c r="P93" i="1"/>
  <c r="O93" i="1"/>
  <c r="N93" i="1"/>
  <c r="L93" i="1"/>
  <c r="K93" i="1"/>
  <c r="J93" i="1"/>
  <c r="I93" i="1"/>
  <c r="H93" i="1"/>
  <c r="G93" i="1"/>
  <c r="F93" i="1"/>
  <c r="E93" i="1"/>
  <c r="Q92" i="1"/>
  <c r="P92" i="1"/>
  <c r="O92" i="1"/>
  <c r="N92" i="1"/>
  <c r="L92" i="1"/>
  <c r="K92" i="1"/>
  <c r="J92" i="1"/>
  <c r="I92" i="1"/>
  <c r="H92" i="1"/>
  <c r="G92" i="1"/>
  <c r="F92" i="1"/>
  <c r="E92" i="1"/>
  <c r="Q91" i="1"/>
  <c r="P91" i="1"/>
  <c r="O91" i="1"/>
  <c r="N91" i="1"/>
  <c r="L91" i="1"/>
  <c r="K91" i="1"/>
  <c r="J91" i="1"/>
  <c r="I91" i="1"/>
  <c r="H91" i="1"/>
  <c r="G91" i="1"/>
  <c r="F91" i="1"/>
  <c r="E91" i="1"/>
  <c r="Q90" i="1"/>
  <c r="P90" i="1"/>
  <c r="O90" i="1"/>
  <c r="N90" i="1"/>
  <c r="L90" i="1"/>
  <c r="K90" i="1"/>
  <c r="J90" i="1"/>
  <c r="I90" i="1"/>
  <c r="H90" i="1"/>
  <c r="G90" i="1"/>
  <c r="F90" i="1"/>
  <c r="E90" i="1"/>
  <c r="Q89" i="1"/>
  <c r="P89" i="1"/>
  <c r="O89" i="1"/>
  <c r="N89" i="1"/>
  <c r="L89" i="1"/>
  <c r="K89" i="1"/>
  <c r="J89" i="1"/>
  <c r="I89" i="1"/>
  <c r="H89" i="1"/>
  <c r="G89" i="1"/>
  <c r="F89" i="1"/>
  <c r="E89" i="1"/>
  <c r="C85" i="1"/>
  <c r="Q74" i="1"/>
  <c r="P74" i="1"/>
  <c r="O74" i="1"/>
  <c r="N74" i="1"/>
  <c r="L74" i="1"/>
  <c r="K74" i="1"/>
  <c r="J74" i="1"/>
  <c r="I74" i="1"/>
  <c r="H74" i="1"/>
  <c r="G74" i="1"/>
  <c r="F74" i="1"/>
  <c r="E74" i="1"/>
  <c r="R70" i="1"/>
  <c r="M70" i="1"/>
  <c r="D70" i="1"/>
  <c r="R69" i="1"/>
  <c r="R68" i="1"/>
  <c r="M68" i="1"/>
  <c r="D68" i="1"/>
  <c r="R67" i="1"/>
  <c r="R66" i="1"/>
  <c r="M66" i="1"/>
  <c r="D66" i="1"/>
  <c r="Q65" i="1"/>
  <c r="P65" i="1"/>
  <c r="O65" i="1"/>
  <c r="N65" i="1"/>
  <c r="L65" i="1"/>
  <c r="K65" i="1"/>
  <c r="J65" i="1"/>
  <c r="I65" i="1"/>
  <c r="H65" i="1"/>
  <c r="G65" i="1"/>
  <c r="F65" i="1"/>
  <c r="E65" i="1"/>
  <c r="C65" i="1"/>
  <c r="R64" i="1"/>
  <c r="M64" i="1"/>
  <c r="D64" i="1"/>
  <c r="R63" i="1"/>
  <c r="M63" i="1"/>
  <c r="D63" i="1"/>
  <c r="R62" i="1"/>
  <c r="M62" i="1"/>
  <c r="D62" i="1"/>
  <c r="R61" i="1"/>
  <c r="M61" i="1"/>
  <c r="D61" i="1"/>
  <c r="R60" i="1"/>
  <c r="M60" i="1"/>
  <c r="D60" i="1"/>
  <c r="R59" i="1"/>
  <c r="M59" i="1"/>
  <c r="D59" i="1"/>
  <c r="R58" i="1"/>
  <c r="M58" i="1"/>
  <c r="D58" i="1"/>
  <c r="R57" i="1"/>
  <c r="M57" i="1"/>
  <c r="D57" i="1"/>
  <c r="Q56" i="1"/>
  <c r="P56" i="1"/>
  <c r="O56" i="1"/>
  <c r="N56" i="1"/>
  <c r="L56" i="1"/>
  <c r="K56" i="1"/>
  <c r="J56" i="1"/>
  <c r="I56" i="1"/>
  <c r="H56" i="1"/>
  <c r="G56" i="1"/>
  <c r="F56" i="1"/>
  <c r="E56" i="1"/>
  <c r="C56" i="1"/>
  <c r="R55" i="1"/>
  <c r="M55" i="1"/>
  <c r="D55" i="1"/>
  <c r="R54" i="1"/>
  <c r="M54" i="1"/>
  <c r="D54" i="1"/>
  <c r="R53" i="1"/>
  <c r="M53" i="1"/>
  <c r="D53" i="1"/>
  <c r="R52" i="1"/>
  <c r="M52" i="1"/>
  <c r="R51" i="1"/>
  <c r="M51" i="1"/>
  <c r="D51" i="1"/>
  <c r="R50" i="1"/>
  <c r="M50" i="1"/>
  <c r="D50" i="1"/>
  <c r="R49" i="1"/>
  <c r="M49" i="1"/>
  <c r="D49" i="1"/>
  <c r="R48" i="1"/>
  <c r="M48" i="1"/>
  <c r="D48" i="1"/>
  <c r="R47" i="1"/>
  <c r="M47" i="1"/>
  <c r="D47" i="1"/>
  <c r="Q46" i="1"/>
  <c r="P46" i="1"/>
  <c r="O46" i="1"/>
  <c r="N46" i="1"/>
  <c r="L46" i="1"/>
  <c r="K46" i="1"/>
  <c r="J46" i="1"/>
  <c r="I46" i="1"/>
  <c r="H46" i="1"/>
  <c r="C93" i="2"/>
  <c r="F93" i="2"/>
  <c r="G46" i="1"/>
  <c r="C68" i="2"/>
  <c r="F68" i="2"/>
  <c r="F46" i="1"/>
  <c r="C43" i="2"/>
  <c r="F43" i="2"/>
  <c r="E46" i="1"/>
  <c r="C18" i="2"/>
  <c r="C46" i="1"/>
  <c r="R45" i="1"/>
  <c r="M45" i="1"/>
  <c r="D45" i="1"/>
  <c r="R44" i="1"/>
  <c r="M44" i="1"/>
  <c r="D44" i="1"/>
  <c r="R43" i="1"/>
  <c r="M43" i="1"/>
  <c r="D43" i="1"/>
  <c r="R42" i="1"/>
  <c r="M42" i="1"/>
  <c r="D42" i="1"/>
  <c r="R41" i="1"/>
  <c r="M41" i="1"/>
  <c r="D41" i="1"/>
  <c r="R40" i="1"/>
  <c r="M40" i="1"/>
  <c r="D40" i="1"/>
  <c r="R39" i="1"/>
  <c r="M39" i="1"/>
  <c r="D39" i="1"/>
  <c r="R38" i="1"/>
  <c r="M38" i="1"/>
  <c r="D38" i="1"/>
  <c r="Q37" i="1"/>
  <c r="P37" i="1"/>
  <c r="O37" i="1"/>
  <c r="N37" i="1"/>
  <c r="L37" i="1"/>
  <c r="K37" i="1"/>
  <c r="J37" i="1"/>
  <c r="I37" i="1"/>
  <c r="H37" i="1"/>
  <c r="C92" i="2"/>
  <c r="F92" i="2"/>
  <c r="G37" i="1"/>
  <c r="C67" i="2"/>
  <c r="F67" i="2"/>
  <c r="F37" i="1"/>
  <c r="C42" i="2"/>
  <c r="F42" i="2"/>
  <c r="E37" i="1"/>
  <c r="C17" i="2"/>
  <c r="F17" i="2"/>
  <c r="C37" i="1"/>
  <c r="R36" i="1"/>
  <c r="M36" i="1"/>
  <c r="D36" i="1"/>
  <c r="R35" i="1"/>
  <c r="M35" i="1"/>
  <c r="D35" i="1"/>
  <c r="R34" i="1"/>
  <c r="M34" i="1"/>
  <c r="D34" i="1"/>
  <c r="R33" i="1"/>
  <c r="M33" i="1"/>
  <c r="D33" i="1"/>
  <c r="R32" i="1"/>
  <c r="M32" i="1"/>
  <c r="D32" i="1"/>
  <c r="R31" i="1"/>
  <c r="M31" i="1"/>
  <c r="D31" i="1"/>
  <c r="R30" i="1"/>
  <c r="M30" i="1"/>
  <c r="D30" i="1"/>
  <c r="R29" i="1"/>
  <c r="M29" i="1"/>
  <c r="D29" i="1"/>
  <c r="R28" i="1"/>
  <c r="M28" i="1"/>
  <c r="D28" i="1"/>
  <c r="R27" i="1"/>
  <c r="M27" i="1"/>
  <c r="D27" i="1"/>
  <c r="R26" i="1"/>
  <c r="M26" i="1"/>
  <c r="D26" i="1"/>
  <c r="R25" i="1"/>
  <c r="M25" i="1"/>
  <c r="D25" i="1"/>
  <c r="R24" i="1"/>
  <c r="M24" i="1"/>
  <c r="D24" i="1"/>
  <c r="R23" i="1"/>
  <c r="M23" i="1"/>
  <c r="D23" i="1"/>
  <c r="R22" i="1"/>
  <c r="M22" i="1"/>
  <c r="D22" i="1"/>
  <c r="Q21" i="1"/>
  <c r="P21" i="1"/>
  <c r="O21" i="1"/>
  <c r="N21" i="1"/>
  <c r="L21" i="1"/>
  <c r="K21" i="1"/>
  <c r="J21" i="1"/>
  <c r="I21" i="1"/>
  <c r="H21" i="1"/>
  <c r="C91" i="2"/>
  <c r="F91" i="2"/>
  <c r="G21" i="1"/>
  <c r="C66" i="2"/>
  <c r="F66" i="2"/>
  <c r="F21" i="1"/>
  <c r="C41" i="2"/>
  <c r="F41" i="2"/>
  <c r="E21" i="1"/>
  <c r="C16" i="2"/>
  <c r="F16" i="2"/>
  <c r="C21" i="1"/>
  <c r="R20" i="1"/>
  <c r="M20" i="1"/>
  <c r="D20" i="1"/>
  <c r="R19" i="1"/>
  <c r="M19" i="1"/>
  <c r="D19" i="1"/>
  <c r="R18" i="1"/>
  <c r="M18" i="1"/>
  <c r="D18" i="1"/>
  <c r="R17" i="1"/>
  <c r="M17" i="1"/>
  <c r="D17" i="1"/>
  <c r="Q16" i="1"/>
  <c r="P16" i="1"/>
  <c r="O16" i="1"/>
  <c r="N16" i="1"/>
  <c r="L16" i="1"/>
  <c r="K16" i="1"/>
  <c r="J16" i="1"/>
  <c r="I16" i="1"/>
  <c r="H16" i="1"/>
  <c r="G16" i="1"/>
  <c r="F16" i="1"/>
  <c r="E16" i="1"/>
  <c r="C16" i="1"/>
  <c r="R15" i="1"/>
  <c r="M15" i="1"/>
  <c r="D15" i="1"/>
  <c r="R14" i="1"/>
  <c r="M14" i="1"/>
  <c r="D14" i="1"/>
  <c r="Q13" i="1"/>
  <c r="P13" i="1"/>
  <c r="O13" i="1"/>
  <c r="N13" i="1"/>
  <c r="L13" i="1"/>
  <c r="K13" i="1"/>
  <c r="J13" i="1"/>
  <c r="I13" i="1"/>
  <c r="H13" i="1"/>
  <c r="G13" i="1"/>
  <c r="F13" i="1"/>
  <c r="E13" i="1"/>
  <c r="C13" i="1"/>
  <c r="R12" i="1"/>
  <c r="M12" i="1"/>
  <c r="D12" i="1"/>
  <c r="R11" i="1"/>
  <c r="M11" i="1"/>
  <c r="D11" i="1"/>
  <c r="R10" i="1"/>
  <c r="M10" i="1"/>
  <c r="D10" i="1"/>
  <c r="R9" i="1"/>
  <c r="M9" i="1"/>
  <c r="D9" i="1"/>
  <c r="M8" i="1"/>
  <c r="M7" i="1" s="1"/>
  <c r="M71" i="1" s="1"/>
  <c r="D8" i="1"/>
  <c r="Q7" i="1"/>
  <c r="Q71" i="1" s="1"/>
  <c r="P7" i="1"/>
  <c r="P71" i="1" s="1"/>
  <c r="O7" i="1"/>
  <c r="O71" i="1" s="1"/>
  <c r="N7" i="1"/>
  <c r="L7" i="1"/>
  <c r="L71" i="1" s="1"/>
  <c r="K7" i="1"/>
  <c r="J7" i="1"/>
  <c r="J71" i="1" s="1"/>
  <c r="I7" i="1"/>
  <c r="I71" i="1" s="1"/>
  <c r="I76" i="1" s="1"/>
  <c r="H7" i="1"/>
  <c r="H71" i="1" s="1"/>
  <c r="G7" i="1"/>
  <c r="G71" i="1" s="1"/>
  <c r="G143" i="14" s="1"/>
  <c r="F7" i="1"/>
  <c r="F71" i="1" s="1"/>
  <c r="E7" i="1"/>
  <c r="E71" i="1" s="1"/>
  <c r="A2" i="1"/>
  <c r="D156" i="14"/>
  <c r="M14" i="17" s="1"/>
  <c r="E155" i="14"/>
  <c r="B155" i="14"/>
  <c r="Q5" i="1" s="1"/>
  <c r="P5" i="11" s="1"/>
  <c r="E154" i="14"/>
  <c r="P75" i="1" s="1"/>
  <c r="B154" i="14"/>
  <c r="P5" i="1"/>
  <c r="O5" i="11"/>
  <c r="E153" i="14"/>
  <c r="O75" i="1" s="1"/>
  <c r="B153" i="14"/>
  <c r="O5" i="1" s="1"/>
  <c r="N5" i="11" s="1"/>
  <c r="E152" i="14"/>
  <c r="N75" i="1" s="1"/>
  <c r="B152" i="14"/>
  <c r="N5" i="1" s="1"/>
  <c r="M5" i="11" s="1"/>
  <c r="D150" i="14"/>
  <c r="D151" i="14" s="1"/>
  <c r="E149" i="14"/>
  <c r="L75" i="1" s="1"/>
  <c r="B149" i="14"/>
  <c r="L5" i="1" s="1"/>
  <c r="K5" i="11" s="1"/>
  <c r="E148" i="14"/>
  <c r="B148" i="14"/>
  <c r="K5" i="1" s="1"/>
  <c r="J5" i="11" s="1"/>
  <c r="E147" i="14"/>
  <c r="J75" i="1" s="1"/>
  <c r="B147" i="14"/>
  <c r="J5" i="1" s="1"/>
  <c r="I5" i="11" s="1"/>
  <c r="E146" i="14"/>
  <c r="I75" i="1" s="1"/>
  <c r="B146" i="14"/>
  <c r="I5" i="1" s="1"/>
  <c r="H5" i="11" s="1"/>
  <c r="D145" i="14"/>
  <c r="E144" i="14"/>
  <c r="B144" i="14"/>
  <c r="H5" i="1" s="1"/>
  <c r="G5" i="11" s="1"/>
  <c r="E143" i="14"/>
  <c r="G75" i="1" s="1"/>
  <c r="B143" i="14"/>
  <c r="C84" i="2" s="1"/>
  <c r="E142" i="14"/>
  <c r="F75" i="1" s="1"/>
  <c r="B142" i="14"/>
  <c r="F5" i="1" s="1"/>
  <c r="E5" i="11" s="1"/>
  <c r="E141" i="14"/>
  <c r="B141" i="14"/>
  <c r="E5" i="1" s="1"/>
  <c r="D5" i="11" s="1"/>
  <c r="G136" i="14"/>
  <c r="G124" i="14"/>
  <c r="G112" i="14"/>
  <c r="G100" i="14"/>
  <c r="G86" i="14"/>
  <c r="G73" i="14"/>
  <c r="G60" i="14"/>
  <c r="G47" i="14"/>
  <c r="G33" i="14"/>
  <c r="G25" i="14"/>
  <c r="G17" i="14"/>
  <c r="G9" i="14"/>
  <c r="A2" i="14"/>
  <c r="C40" i="13"/>
  <c r="C33" i="13"/>
  <c r="C27" i="13"/>
  <c r="C17" i="13"/>
  <c r="D21" i="1"/>
  <c r="M21" i="1"/>
  <c r="F44" i="2"/>
  <c r="D65" i="1"/>
  <c r="F69" i="2"/>
  <c r="M65" i="1"/>
  <c r="R21" i="1"/>
  <c r="M89" i="1"/>
  <c r="M90" i="1"/>
  <c r="M91" i="1"/>
  <c r="D92" i="1"/>
  <c r="M92" i="1"/>
  <c r="M93" i="1"/>
  <c r="D13" i="1"/>
  <c r="M13" i="1"/>
  <c r="M16" i="1"/>
  <c r="M46" i="1"/>
  <c r="F94" i="2"/>
  <c r="D25" i="2"/>
  <c r="F18" i="2"/>
  <c r="M37" i="1"/>
  <c r="D37" i="1"/>
  <c r="D90" i="1"/>
  <c r="D16" i="1"/>
  <c r="D56" i="1"/>
  <c r="M56" i="1"/>
  <c r="R65" i="1"/>
  <c r="D89" i="1"/>
  <c r="D91" i="1"/>
  <c r="N71" i="1"/>
  <c r="G152" i="14" s="1"/>
  <c r="R37" i="1"/>
  <c r="R13" i="1"/>
  <c r="K71" i="1"/>
  <c r="K76" i="1" s="1"/>
  <c r="G148" i="14" s="1"/>
  <c r="R16" i="1"/>
  <c r="R56" i="1"/>
  <c r="D93" i="1"/>
  <c r="D46" i="1"/>
  <c r="R46" i="1"/>
  <c r="C90" i="1"/>
  <c r="R90" i="1"/>
  <c r="C91" i="1"/>
  <c r="R91" i="1"/>
  <c r="C89" i="1"/>
  <c r="R89" i="1"/>
  <c r="C93" i="1"/>
  <c r="R93" i="1"/>
  <c r="C92" i="1"/>
  <c r="R92" i="1"/>
  <c r="E19" i="2"/>
  <c r="F19" i="2"/>
  <c r="E21" i="2"/>
  <c r="E25" i="2"/>
  <c r="F23" i="2"/>
  <c r="I38" i="4"/>
  <c r="I35" i="4"/>
  <c r="E35" i="4" s="1"/>
  <c r="M24" i="17" l="1"/>
  <c r="M25" i="17" s="1"/>
  <c r="M21" i="17" s="1"/>
  <c r="N76" i="1"/>
  <c r="L76" i="1"/>
  <c r="G149" i="14"/>
  <c r="G155" i="14"/>
  <c r="F155" i="14" s="1"/>
  <c r="Q76" i="1"/>
  <c r="M76" i="1" s="1"/>
  <c r="G154" i="14"/>
  <c r="P76" i="1"/>
  <c r="P77" i="1"/>
  <c r="G153" i="14"/>
  <c r="O76" i="1"/>
  <c r="C8" i="1"/>
  <c r="C79" i="1" s="1"/>
  <c r="C81" i="1" s="1"/>
  <c r="F148" i="14"/>
  <c r="J76" i="1"/>
  <c r="G147" i="14"/>
  <c r="F147" i="14" s="1"/>
  <c r="G146" i="14"/>
  <c r="G150" i="14" s="1"/>
  <c r="G144" i="14"/>
  <c r="F144" i="14" s="1"/>
  <c r="H76" i="1"/>
  <c r="G76" i="1"/>
  <c r="F76" i="1"/>
  <c r="G142" i="14"/>
  <c r="D7" i="1"/>
  <c r="D71" i="1" s="1"/>
  <c r="E76" i="1"/>
  <c r="G141" i="14"/>
  <c r="F141" i="14" s="1"/>
  <c r="N48" i="11"/>
  <c r="M74" i="1"/>
  <c r="M48" i="11"/>
  <c r="D157" i="14"/>
  <c r="D158" i="14" s="1"/>
  <c r="C9" i="2"/>
  <c r="J141" i="14"/>
  <c r="D49" i="11" s="1"/>
  <c r="K48" i="11"/>
  <c r="J148" i="14"/>
  <c r="J49" i="11" s="1"/>
  <c r="J147" i="14"/>
  <c r="I49" i="11" s="1"/>
  <c r="H48" i="11"/>
  <c r="G48" i="11"/>
  <c r="D74" i="1"/>
  <c r="C74" i="1" s="1"/>
  <c r="R74" i="1" s="1"/>
  <c r="F48" i="11"/>
  <c r="I15" i="4"/>
  <c r="G15" i="4" s="1"/>
  <c r="J142" i="14"/>
  <c r="E49" i="11" s="1"/>
  <c r="M12" i="17"/>
  <c r="Q10" i="17" s="1"/>
  <c r="O10" i="17" s="1"/>
  <c r="C59" i="2"/>
  <c r="G5" i="1"/>
  <c r="F5" i="11" s="1"/>
  <c r="C34" i="2"/>
  <c r="E75" i="1"/>
  <c r="E77" i="1" s="1"/>
  <c r="G25" i="2" s="1"/>
  <c r="G35" i="4"/>
  <c r="E38" i="4"/>
  <c r="G38" i="4" s="1"/>
  <c r="F152" i="14"/>
  <c r="F142" i="14"/>
  <c r="F154" i="14"/>
  <c r="Q75" i="1"/>
  <c r="P6" i="11" s="1"/>
  <c r="P52" i="11" s="1"/>
  <c r="F149" i="14"/>
  <c r="H75" i="1"/>
  <c r="G6" i="11" s="1"/>
  <c r="G52" i="11" s="1"/>
  <c r="F77" i="1"/>
  <c r="G50" i="2" s="1"/>
  <c r="E6" i="11"/>
  <c r="E51" i="11" s="1"/>
  <c r="G77" i="1"/>
  <c r="G75" i="2" s="1"/>
  <c r="F6" i="11"/>
  <c r="I6" i="11"/>
  <c r="I51" i="11" s="1"/>
  <c r="J77" i="1"/>
  <c r="L77" i="1"/>
  <c r="K6" i="11"/>
  <c r="K51" i="11" s="1"/>
  <c r="F143" i="14"/>
  <c r="C34" i="13"/>
  <c r="C41" i="13" s="1"/>
  <c r="C42" i="13" s="1"/>
  <c r="G7" i="2" s="1"/>
  <c r="K75" i="1"/>
  <c r="K77" i="1" s="1"/>
  <c r="E156" i="14"/>
  <c r="O77" i="1"/>
  <c r="N6" i="11"/>
  <c r="H6" i="11"/>
  <c r="H51" i="11" s="1"/>
  <c r="I77" i="1"/>
  <c r="N77" i="1"/>
  <c r="M6" i="11"/>
  <c r="E150" i="14"/>
  <c r="E145" i="14"/>
  <c r="O6" i="11"/>
  <c r="O34" i="17"/>
  <c r="B34" i="11"/>
  <c r="B12" i="11"/>
  <c r="B22" i="11"/>
  <c r="L15" i="11"/>
  <c r="D23" i="11"/>
  <c r="M23" i="11"/>
  <c r="L23" i="11" s="1"/>
  <c r="N23" i="11"/>
  <c r="B33" i="11"/>
  <c r="B36" i="11"/>
  <c r="B41" i="11"/>
  <c r="B17" i="11"/>
  <c r="L35" i="11"/>
  <c r="C9" i="11"/>
  <c r="B18" i="11"/>
  <c r="C35" i="11"/>
  <c r="B38" i="11"/>
  <c r="O43" i="11"/>
  <c r="G23" i="11"/>
  <c r="K23" i="11"/>
  <c r="L29" i="11"/>
  <c r="P23" i="11"/>
  <c r="H23" i="11"/>
  <c r="B30" i="11"/>
  <c r="L9" i="11"/>
  <c r="C15" i="11"/>
  <c r="B15" i="11" s="1"/>
  <c r="B37" i="11"/>
  <c r="C43" i="11"/>
  <c r="B11" i="11"/>
  <c r="B21" i="11"/>
  <c r="F23" i="11"/>
  <c r="B31" i="11"/>
  <c r="B35" i="11"/>
  <c r="C29" i="11"/>
  <c r="B29" i="11" s="1"/>
  <c r="P43" i="11"/>
  <c r="D6" i="11" l="1"/>
  <c r="D51" i="11" s="1"/>
  <c r="M27" i="17"/>
  <c r="O19" i="17" s="1"/>
  <c r="K52" i="11"/>
  <c r="M22" i="17"/>
  <c r="G156" i="14"/>
  <c r="F153" i="14"/>
  <c r="F156" i="14" s="1"/>
  <c r="F146" i="14"/>
  <c r="F150" i="14" s="1"/>
  <c r="D76" i="1"/>
  <c r="C76" i="1" s="1"/>
  <c r="R76" i="1" s="1"/>
  <c r="R8" i="1"/>
  <c r="C7" i="1"/>
  <c r="R7" i="1" s="1"/>
  <c r="G145" i="14"/>
  <c r="G151" i="14" s="1"/>
  <c r="P51" i="11"/>
  <c r="J157" i="14"/>
  <c r="B49" i="11"/>
  <c r="H77" i="1"/>
  <c r="G100" i="2" s="1"/>
  <c r="F145" i="14"/>
  <c r="G51" i="11"/>
  <c r="Q77" i="1"/>
  <c r="M77" i="1" s="1"/>
  <c r="M75" i="1"/>
  <c r="J6" i="11"/>
  <c r="J52" i="11" s="1"/>
  <c r="D75" i="1"/>
  <c r="H52" i="11"/>
  <c r="I52" i="11"/>
  <c r="E52" i="11"/>
  <c r="F52" i="11"/>
  <c r="F51" i="11"/>
  <c r="O52" i="11"/>
  <c r="O51" i="11"/>
  <c r="N51" i="11"/>
  <c r="N52" i="11"/>
  <c r="E151" i="14"/>
  <c r="E157" i="14" s="1"/>
  <c r="E158" i="14" s="1"/>
  <c r="M51" i="11"/>
  <c r="M52" i="11"/>
  <c r="L6" i="11"/>
  <c r="C23" i="11"/>
  <c r="B23" i="11" s="1"/>
  <c r="L43" i="11"/>
  <c r="B43" i="11" s="1"/>
  <c r="B9" i="11"/>
  <c r="D52" i="11" l="1"/>
  <c r="G157" i="14"/>
  <c r="C71" i="1"/>
  <c r="C82" i="1" s="1"/>
  <c r="C83" i="1" s="1"/>
  <c r="H94" i="1" s="1"/>
  <c r="D77" i="1"/>
  <c r="C77" i="1" s="1"/>
  <c r="R77" i="1" s="1"/>
  <c r="F151" i="14"/>
  <c r="F157" i="14" s="1"/>
  <c r="C75" i="1"/>
  <c r="R75" i="1" s="1"/>
  <c r="C6" i="11"/>
  <c r="B6" i="11" s="1"/>
  <c r="J51" i="11"/>
  <c r="B51" i="11" s="1"/>
  <c r="B52" i="11"/>
  <c r="K94" i="1" l="1"/>
  <c r="E94" i="1"/>
  <c r="C72" i="1"/>
  <c r="E97" i="1"/>
  <c r="C15" i="2" s="1"/>
  <c r="F15" i="2" s="1"/>
  <c r="O95" i="1"/>
  <c r="L94" i="1"/>
  <c r="L97" i="1"/>
  <c r="I94" i="1"/>
  <c r="C86" i="1"/>
  <c r="C87" i="1" s="1"/>
  <c r="J100" i="1" s="1"/>
  <c r="E95" i="1"/>
  <c r="L95" i="1"/>
  <c r="J96" i="1"/>
  <c r="G94" i="1"/>
  <c r="H95" i="1"/>
  <c r="C88" i="2" s="1"/>
  <c r="F96" i="1"/>
  <c r="C39" i="2" s="1"/>
  <c r="F39" i="2" s="1"/>
  <c r="Q96" i="1"/>
  <c r="K97" i="1"/>
  <c r="F97" i="1"/>
  <c r="C40" i="2" s="1"/>
  <c r="F40" i="2" s="1"/>
  <c r="O94" i="1"/>
  <c r="N96" i="1"/>
  <c r="O97" i="1"/>
  <c r="R71" i="1"/>
  <c r="N97" i="1"/>
  <c r="F95" i="1"/>
  <c r="H97" i="1"/>
  <c r="C90" i="2" s="1"/>
  <c r="F90" i="2" s="1"/>
  <c r="Q95" i="1"/>
  <c r="G96" i="1"/>
  <c r="C64" i="2" s="1"/>
  <c r="F64" i="2" s="1"/>
  <c r="P94" i="1"/>
  <c r="I97" i="1"/>
  <c r="I95" i="1"/>
  <c r="G97" i="1"/>
  <c r="C65" i="2" s="1"/>
  <c r="F65" i="2" s="1"/>
  <c r="O96" i="1"/>
  <c r="J95" i="1"/>
  <c r="P97" i="1"/>
  <c r="I96" i="1"/>
  <c r="P96" i="1"/>
  <c r="P95" i="1"/>
  <c r="J94" i="1"/>
  <c r="N95" i="1"/>
  <c r="E96" i="1"/>
  <c r="C14" i="2" s="1"/>
  <c r="F14" i="2" s="1"/>
  <c r="K96" i="1"/>
  <c r="H96" i="1"/>
  <c r="C89" i="2" s="1"/>
  <c r="F89" i="2" s="1"/>
  <c r="Q94" i="1"/>
  <c r="N94" i="1"/>
  <c r="K95" i="1"/>
  <c r="J97" i="1"/>
  <c r="L96" i="1"/>
  <c r="F94" i="1"/>
  <c r="C38" i="2" s="1"/>
  <c r="Q97" i="1"/>
  <c r="G95" i="1"/>
  <c r="C13" i="2"/>
  <c r="P100" i="1"/>
  <c r="K101" i="1"/>
  <c r="O99" i="1"/>
  <c r="B53" i="11"/>
  <c r="B54" i="11" s="1"/>
  <c r="L99" i="1" l="1"/>
  <c r="K99" i="1"/>
  <c r="H99" i="1"/>
  <c r="I99" i="1"/>
  <c r="N100" i="1"/>
  <c r="I101" i="1"/>
  <c r="H101" i="1"/>
  <c r="Q101" i="1"/>
  <c r="Q100" i="1"/>
  <c r="P99" i="1"/>
  <c r="J99" i="1"/>
  <c r="P101" i="1"/>
  <c r="N99" i="1"/>
  <c r="O100" i="1"/>
  <c r="K100" i="1"/>
  <c r="L100" i="1"/>
  <c r="H100" i="1"/>
  <c r="E100" i="1"/>
  <c r="J101" i="1"/>
  <c r="Q99" i="1"/>
  <c r="G99" i="1"/>
  <c r="N101" i="1"/>
  <c r="N102" i="1" s="1"/>
  <c r="N103" i="1" s="1"/>
  <c r="E99" i="1"/>
  <c r="G101" i="1"/>
  <c r="O101" i="1"/>
  <c r="F100" i="1"/>
  <c r="F101" i="1"/>
  <c r="L101" i="1"/>
  <c r="I100" i="1"/>
  <c r="G100" i="1"/>
  <c r="F99" i="1"/>
  <c r="E101" i="1"/>
  <c r="C63" i="2"/>
  <c r="F63" i="2" s="1"/>
  <c r="M96" i="1"/>
  <c r="M97" i="1"/>
  <c r="D96" i="1"/>
  <c r="D95" i="1"/>
  <c r="M95" i="1"/>
  <c r="M94" i="1"/>
  <c r="D94" i="1"/>
  <c r="C94" i="1" s="1"/>
  <c r="R94" i="1" s="1"/>
  <c r="D97" i="1"/>
  <c r="F38" i="2"/>
  <c r="F88" i="2"/>
  <c r="F13" i="2"/>
  <c r="M31" i="17"/>
  <c r="O29" i="17" s="1"/>
  <c r="O51" i="17" s="1"/>
  <c r="A55" i="11"/>
  <c r="J102" i="1" l="1"/>
  <c r="J103" i="1" s="1"/>
  <c r="M99" i="1"/>
  <c r="C45" i="2"/>
  <c r="F45" i="2" s="1"/>
  <c r="F46" i="2" s="1"/>
  <c r="K102" i="1"/>
  <c r="K103" i="1" s="1"/>
  <c r="C95" i="2"/>
  <c r="F95" i="2" s="1"/>
  <c r="F96" i="2" s="1"/>
  <c r="L102" i="1"/>
  <c r="L103" i="1" s="1"/>
  <c r="M100" i="1"/>
  <c r="M101" i="1"/>
  <c r="P102" i="1"/>
  <c r="P103" i="1" s="1"/>
  <c r="D101" i="1"/>
  <c r="G102" i="1"/>
  <c r="G103" i="1" s="1"/>
  <c r="E102" i="1"/>
  <c r="E103" i="1" s="1"/>
  <c r="I102" i="1"/>
  <c r="I103" i="1" s="1"/>
  <c r="H102" i="1"/>
  <c r="C97" i="2" s="1"/>
  <c r="F97" i="2" s="1"/>
  <c r="Q102" i="1"/>
  <c r="Q103" i="1" s="1"/>
  <c r="D100" i="1"/>
  <c r="C97" i="1"/>
  <c r="R97" i="1" s="1"/>
  <c r="O102" i="1"/>
  <c r="O103" i="1" s="1"/>
  <c r="C20" i="2"/>
  <c r="F20" i="2" s="1"/>
  <c r="F21" i="2" s="1"/>
  <c r="C70" i="2"/>
  <c r="F70" i="2" s="1"/>
  <c r="F71" i="2" s="1"/>
  <c r="C96" i="1"/>
  <c r="R96" i="1" s="1"/>
  <c r="F102" i="1"/>
  <c r="C47" i="2" s="1"/>
  <c r="F47" i="2" s="1"/>
  <c r="D99" i="1"/>
  <c r="C99" i="1" s="1"/>
  <c r="R99" i="1" s="1"/>
  <c r="C95" i="1"/>
  <c r="R95" i="1" s="1"/>
  <c r="C22" i="2" l="1"/>
  <c r="F22" i="2" s="1"/>
  <c r="C96" i="2"/>
  <c r="C100" i="1"/>
  <c r="R100" i="1" s="1"/>
  <c r="C101" i="1"/>
  <c r="R101" i="1" s="1"/>
  <c r="F103" i="1"/>
  <c r="C72" i="2"/>
  <c r="F72" i="2" s="1"/>
  <c r="F75" i="2" s="1"/>
  <c r="O76" i="2" s="1"/>
  <c r="G67" i="2" s="1"/>
  <c r="H67" i="2" s="1"/>
  <c r="C46" i="2"/>
  <c r="C50" i="2" s="1"/>
  <c r="C51" i="2" s="1"/>
  <c r="M103" i="1"/>
  <c r="F100" i="2"/>
  <c r="O101" i="2" s="1"/>
  <c r="G97" i="2" s="1"/>
  <c r="D102" i="1"/>
  <c r="C100" i="2"/>
  <c r="C101" i="2" s="1"/>
  <c r="H103" i="1"/>
  <c r="C21" i="2"/>
  <c r="C25" i="2" s="1"/>
  <c r="C26" i="2" s="1"/>
  <c r="M102" i="1"/>
  <c r="C71" i="2"/>
  <c r="F50" i="2"/>
  <c r="O51" i="2" s="1"/>
  <c r="G38" i="2" s="1"/>
  <c r="H38" i="2" s="1"/>
  <c r="M38" i="2" s="1"/>
  <c r="N38" i="2" s="1"/>
  <c r="F25" i="2"/>
  <c r="O26" i="2" s="1"/>
  <c r="G23" i="2" s="1"/>
  <c r="G91" i="2" l="1"/>
  <c r="H91" i="2" s="1"/>
  <c r="I91" i="2" s="1"/>
  <c r="C75" i="2"/>
  <c r="C76" i="2" s="1"/>
  <c r="G95" i="2"/>
  <c r="H95" i="2" s="1"/>
  <c r="I95" i="2" s="1"/>
  <c r="C102" i="1"/>
  <c r="R102" i="1" s="1"/>
  <c r="G92" i="2"/>
  <c r="H92" i="2" s="1"/>
  <c r="M92" i="2" s="1"/>
  <c r="N92" i="2" s="1"/>
  <c r="G98" i="2"/>
  <c r="D103" i="1"/>
  <c r="C103" i="1" s="1"/>
  <c r="R103" i="1" s="1"/>
  <c r="G89" i="2"/>
  <c r="H89" i="2" s="1"/>
  <c r="M89" i="2" s="1"/>
  <c r="N89" i="2" s="1"/>
  <c r="G88" i="2"/>
  <c r="H88" i="2" s="1"/>
  <c r="M88" i="2" s="1"/>
  <c r="G90" i="2"/>
  <c r="H90" i="2" s="1"/>
  <c r="M90" i="2" s="1"/>
  <c r="N90" i="2" s="1"/>
  <c r="G94" i="2"/>
  <c r="H94" i="2" s="1"/>
  <c r="M94" i="2" s="1"/>
  <c r="N94" i="2" s="1"/>
  <c r="G93" i="2"/>
  <c r="H93" i="2" s="1"/>
  <c r="M93" i="2" s="1"/>
  <c r="N93" i="2" s="1"/>
  <c r="I38" i="2"/>
  <c r="G45" i="2"/>
  <c r="H45" i="2" s="1"/>
  <c r="M45" i="2" s="1"/>
  <c r="N45" i="2" s="1"/>
  <c r="G40" i="2"/>
  <c r="H40" i="2" s="1"/>
  <c r="M40" i="2" s="1"/>
  <c r="G44" i="2"/>
  <c r="H44" i="2" s="1"/>
  <c r="M44" i="2" s="1"/>
  <c r="N44" i="2" s="1"/>
  <c r="G41" i="2"/>
  <c r="H41" i="2" s="1"/>
  <c r="M41" i="2" s="1"/>
  <c r="N41" i="2" s="1"/>
  <c r="G43" i="2"/>
  <c r="H43" i="2" s="1"/>
  <c r="I43" i="2" s="1"/>
  <c r="G39" i="2"/>
  <c r="H39" i="2" s="1"/>
  <c r="I39" i="2" s="1"/>
  <c r="G42" i="2"/>
  <c r="H42" i="2" s="1"/>
  <c r="M42" i="2" s="1"/>
  <c r="N42" i="2" s="1"/>
  <c r="G48" i="2"/>
  <c r="G47" i="2"/>
  <c r="G73" i="2"/>
  <c r="G68" i="2"/>
  <c r="H68" i="2" s="1"/>
  <c r="M68" i="2" s="1"/>
  <c r="N68" i="2" s="1"/>
  <c r="G63" i="2"/>
  <c r="H63" i="2" s="1"/>
  <c r="G72" i="2"/>
  <c r="G20" i="2"/>
  <c r="H20" i="2" s="1"/>
  <c r="M20" i="2" s="1"/>
  <c r="N20" i="2" s="1"/>
  <c r="G22" i="2"/>
  <c r="G70" i="2"/>
  <c r="H70" i="2" s="1"/>
  <c r="M70" i="2" s="1"/>
  <c r="N70" i="2" s="1"/>
  <c r="G15" i="2"/>
  <c r="H15" i="2" s="1"/>
  <c r="M15" i="2" s="1"/>
  <c r="N15" i="2" s="1"/>
  <c r="G64" i="2"/>
  <c r="H64" i="2" s="1"/>
  <c r="I64" i="2" s="1"/>
  <c r="G16" i="2"/>
  <c r="H16" i="2" s="1"/>
  <c r="I16" i="2" s="1"/>
  <c r="G65" i="2"/>
  <c r="H65" i="2" s="1"/>
  <c r="M65" i="2" s="1"/>
  <c r="N65" i="2" s="1"/>
  <c r="G19" i="2"/>
  <c r="H19" i="2" s="1"/>
  <c r="M19" i="2" s="1"/>
  <c r="N19" i="2" s="1"/>
  <c r="G66" i="2"/>
  <c r="H66" i="2" s="1"/>
  <c r="M66" i="2" s="1"/>
  <c r="N66" i="2" s="1"/>
  <c r="G17" i="2"/>
  <c r="H17" i="2" s="1"/>
  <c r="I17" i="2" s="1"/>
  <c r="G69" i="2"/>
  <c r="H69" i="2" s="1"/>
  <c r="I69" i="2" s="1"/>
  <c r="G14" i="2"/>
  <c r="H14" i="2" s="1"/>
  <c r="M14" i="2" s="1"/>
  <c r="N14" i="2" s="1"/>
  <c r="G13" i="2"/>
  <c r="H13" i="2" s="1"/>
  <c r="G18" i="2"/>
  <c r="H18" i="2" s="1"/>
  <c r="I18" i="2" s="1"/>
  <c r="M91" i="2"/>
  <c r="N91" i="2" s="1"/>
  <c r="M67" i="2"/>
  <c r="N67" i="2" s="1"/>
  <c r="I67" i="2"/>
  <c r="I92" i="2" l="1"/>
  <c r="I93" i="2"/>
  <c r="I42" i="2"/>
  <c r="I94" i="2"/>
  <c r="M39" i="2"/>
  <c r="N39" i="2" s="1"/>
  <c r="M95" i="2"/>
  <c r="N95" i="2" s="1"/>
  <c r="I88" i="2"/>
  <c r="I90" i="2"/>
  <c r="I41" i="2"/>
  <c r="I44" i="2"/>
  <c r="I45" i="2"/>
  <c r="H96" i="2"/>
  <c r="I40" i="2"/>
  <c r="G96" i="2"/>
  <c r="G101" i="2" s="1"/>
  <c r="N40" i="2"/>
  <c r="I89" i="2"/>
  <c r="G46" i="2"/>
  <c r="G51" i="2" s="1"/>
  <c r="M43" i="2"/>
  <c r="N43" i="2" s="1"/>
  <c r="H46" i="2"/>
  <c r="I66" i="2"/>
  <c r="I68" i="2"/>
  <c r="I20" i="2"/>
  <c r="I14" i="2"/>
  <c r="I70" i="2"/>
  <c r="M69" i="2"/>
  <c r="N69" i="2" s="1"/>
  <c r="M17" i="2"/>
  <c r="N17" i="2" s="1"/>
  <c r="G21" i="2"/>
  <c r="G26" i="2" s="1"/>
  <c r="M16" i="2"/>
  <c r="N16" i="2" s="1"/>
  <c r="I19" i="2"/>
  <c r="M64" i="2"/>
  <c r="N64" i="2" s="1"/>
  <c r="I15" i="2"/>
  <c r="I65" i="2"/>
  <c r="G71" i="2"/>
  <c r="G76" i="2" s="1"/>
  <c r="M18" i="2"/>
  <c r="N18" i="2" s="1"/>
  <c r="N88" i="2"/>
  <c r="M63" i="2"/>
  <c r="H71" i="2"/>
  <c r="I63" i="2"/>
  <c r="M13" i="2"/>
  <c r="I13" i="2"/>
  <c r="H21" i="2"/>
  <c r="N96" i="2" l="1"/>
  <c r="M96" i="2"/>
  <c r="E107" i="2" s="1"/>
  <c r="I46" i="2"/>
  <c r="I96" i="2"/>
  <c r="N46" i="2"/>
  <c r="M46" i="2"/>
  <c r="E57" i="2" s="1"/>
  <c r="M71" i="2"/>
  <c r="E82" i="2" s="1"/>
  <c r="N63" i="2"/>
  <c r="N71" i="2" s="1"/>
  <c r="I71" i="2"/>
  <c r="I21" i="2"/>
  <c r="M21" i="2"/>
  <c r="E32" i="2" s="1"/>
  <c r="D107" i="2"/>
  <c r="N13" i="2"/>
  <c r="N21" i="2" s="1"/>
  <c r="F107" i="2" l="1"/>
  <c r="H107" i="2" s="1"/>
  <c r="G9" i="4" s="1"/>
  <c r="D57" i="2"/>
  <c r="F57" i="2" s="1"/>
  <c r="H57" i="2" s="1"/>
  <c r="G7" i="4" s="1"/>
  <c r="D82" i="2"/>
  <c r="F82" i="2" s="1"/>
  <c r="H82" i="2" s="1"/>
  <c r="G8" i="4" s="1"/>
  <c r="D32" i="2"/>
  <c r="F32" i="2" s="1"/>
  <c r="H32" i="2" s="1"/>
  <c r="G6" i="4" s="1"/>
  <c r="G10" i="4" l="1"/>
  <c r="B58" i="11" s="1"/>
  <c r="B59" i="11" s="1"/>
  <c r="A60" i="11" s="1"/>
  <c r="I31" i="4" l="1"/>
  <c r="E31" i="4" s="1"/>
  <c r="G31" i="4" l="1"/>
  <c r="G41" i="4" s="1"/>
  <c r="I41" i="4" s="1"/>
  <c r="E41" i="4"/>
  <c r="E45" i="4" s="1"/>
  <c r="G45" i="4" s="1"/>
  <c r="E44" i="4" l="1"/>
  <c r="G44" i="4" s="1"/>
  <c r="E46" i="4"/>
  <c r="G46" i="4" s="1"/>
  <c r="E43" i="4"/>
  <c r="G43" i="4" s="1"/>
</calcChain>
</file>

<file path=xl/sharedStrings.xml><?xml version="1.0" encoding="utf-8"?>
<sst xmlns="http://schemas.openxmlformats.org/spreadsheetml/2006/main" count="865" uniqueCount="465">
  <si>
    <t>1.1</t>
  </si>
  <si>
    <t>1.3</t>
  </si>
  <si>
    <t>diritti musicali</t>
  </si>
  <si>
    <t>1.4</t>
  </si>
  <si>
    <t>acquisto altri diritti</t>
  </si>
  <si>
    <t>1.5</t>
  </si>
  <si>
    <t>altri costi di sviluppo</t>
  </si>
  <si>
    <t>REGIA</t>
  </si>
  <si>
    <t>CAST ARTISTICO</t>
  </si>
  <si>
    <t>attori secondari</t>
  </si>
  <si>
    <t>restante cast artistico</t>
  </si>
  <si>
    <t>altri costi relativi al cast artistico</t>
  </si>
  <si>
    <t>PRE-PRODUZIONE E PRODUZIONE</t>
  </si>
  <si>
    <t>reparto produzione</t>
  </si>
  <si>
    <t>reparto regia</t>
  </si>
  <si>
    <t>reparto location</t>
  </si>
  <si>
    <t>reparto props</t>
  </si>
  <si>
    <t>effetti speciali, stunt, comparse</t>
  </si>
  <si>
    <t>costumi, truccatori , parrucchieri</t>
  </si>
  <si>
    <t>elettricisti e reparto fotografia</t>
  </si>
  <si>
    <t>reparto sonoro</t>
  </si>
  <si>
    <t>viaggi e altre spese relative alla produzione</t>
  </si>
  <si>
    <t>ANIMAZIONE</t>
  </si>
  <si>
    <t>scenografia, sviluppo visivo e pre-produzione</t>
  </si>
  <si>
    <t>storyboard, lay-out e animatics</t>
  </si>
  <si>
    <t>animation, modelling &amp; lighting</t>
  </si>
  <si>
    <t>color, composite &amp; vfx effetti speciali visivi</t>
  </si>
  <si>
    <t>production pipeline &amp; management</t>
  </si>
  <si>
    <t>utilizzo software, hardware e altre apparecchiature</t>
  </si>
  <si>
    <t>attori e doppiaggio</t>
  </si>
  <si>
    <t>altri costi di animazione</t>
  </si>
  <si>
    <t>laboratori sviluppo e stampa</t>
  </si>
  <si>
    <t>post-produzione visiva</t>
  </si>
  <si>
    <t>post-produzione sonora</t>
  </si>
  <si>
    <t>vfx - effetti speciali visivi</t>
  </si>
  <si>
    <t>spese di trasporto e viaggio relative alla post-produzione</t>
  </si>
  <si>
    <t>altre spese di post-produzione e lavorazioni</t>
  </si>
  <si>
    <t>SVILUPPO ED ACQUISTO DIRITTI</t>
  </si>
  <si>
    <t xml:space="preserve">1.2 </t>
  </si>
  <si>
    <t xml:space="preserve">2.1 </t>
  </si>
  <si>
    <t xml:space="preserve">2.2 </t>
  </si>
  <si>
    <t xml:space="preserve">3.1 </t>
  </si>
  <si>
    <t xml:space="preserve">3.2 </t>
  </si>
  <si>
    <t xml:space="preserve">3.3 </t>
  </si>
  <si>
    <t xml:space="preserve">3.5 </t>
  </si>
  <si>
    <t xml:space="preserve">4.1 </t>
  </si>
  <si>
    <t>4.2</t>
  </si>
  <si>
    <t xml:space="preserve">4.3 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</si>
  <si>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</si>
  <si>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</si>
  <si>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</si>
  <si>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</si>
  <si>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</si>
  <si>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</si>
  <si>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</si>
  <si>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</si>
  <si>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</si>
  <si>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</si>
  <si>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</si>
  <si>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</si>
  <si>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5.1</t>
  </si>
  <si>
    <t>5.2</t>
  </si>
  <si>
    <t>5.3</t>
  </si>
  <si>
    <t xml:space="preserve">5.4 </t>
  </si>
  <si>
    <t>5.5</t>
  </si>
  <si>
    <t>5.6</t>
  </si>
  <si>
    <t>5.7</t>
  </si>
  <si>
    <t>5.8</t>
  </si>
  <si>
    <t>6.1</t>
  </si>
  <si>
    <t>6.2</t>
  </si>
  <si>
    <t>6.3</t>
  </si>
  <si>
    <t>6.4</t>
  </si>
  <si>
    <t>6.5</t>
  </si>
  <si>
    <t>6.6</t>
  </si>
  <si>
    <t>6.7</t>
  </si>
  <si>
    <t>6.8</t>
  </si>
  <si>
    <t>6.9</t>
  </si>
  <si>
    <t>SPESE GENERALI</t>
  </si>
  <si>
    <t>7.1</t>
  </si>
  <si>
    <t>7.2</t>
  </si>
  <si>
    <t>7.3</t>
  </si>
  <si>
    <t>7.4</t>
  </si>
  <si>
    <t>7.5</t>
  </si>
  <si>
    <t>7.6</t>
  </si>
  <si>
    <t>7.7</t>
  </si>
  <si>
    <t>promozione e marketing</t>
  </si>
  <si>
    <t>8.1</t>
  </si>
  <si>
    <t>8.2</t>
  </si>
  <si>
    <t>8.3</t>
  </si>
  <si>
    <t>POST-PRODUZIONE E LAVORAZIONI TECNICHE</t>
  </si>
  <si>
    <t>macchinista</t>
  </si>
  <si>
    <t>Totale</t>
  </si>
  <si>
    <t>Ragione sociale Coproduttore</t>
  </si>
  <si>
    <t>Tot. EST</t>
  </si>
  <si>
    <t xml:space="preserve">scenografia, teatri e costruzioni </t>
  </si>
  <si>
    <t>camera, supporti digitali e pellicola</t>
  </si>
  <si>
    <t>trasporti</t>
  </si>
  <si>
    <t>viaggi e altre spese relative alla pre-produzione</t>
  </si>
  <si>
    <t>noleggio mezzi tecnici</t>
  </si>
  <si>
    <t>montaggio</t>
  </si>
  <si>
    <t>musica</t>
  </si>
  <si>
    <t>spese per la fruizione da parte di persone con disabilità</t>
  </si>
  <si>
    <t>TOTALE</t>
  </si>
  <si>
    <t>Quadratura</t>
  </si>
  <si>
    <t>spese generali (non eleggibile)</t>
  </si>
  <si>
    <t>spese generali – deferrals (non eleggibile)</t>
  </si>
  <si>
    <t>soggetto e sceneggiatura (1)</t>
  </si>
  <si>
    <t>diritti di adattamento e diritti derivati (1)</t>
  </si>
  <si>
    <t>compenso regista (1)</t>
  </si>
  <si>
    <t>altri costi relativi al regista (1)</t>
  </si>
  <si>
    <t>attori principali (1)</t>
  </si>
  <si>
    <t>imprevisti (non eleggibile)</t>
  </si>
  <si>
    <t>altri deferrals e contributi in servizi (non eleggibile)</t>
  </si>
  <si>
    <t>- di cui per contributi previdenziali e riflessi oneri sociali</t>
  </si>
  <si>
    <t>% voci (1) eleggibili</t>
  </si>
  <si>
    <t>SI</t>
  </si>
  <si>
    <t>Roma Capitale</t>
  </si>
  <si>
    <t>Giornate di ripresa/lavorazione</t>
  </si>
  <si>
    <t>Totale altre regioni</t>
  </si>
  <si>
    <t>Totale Italia</t>
  </si>
  <si>
    <t>Totale altri Stati diversi dall'Italia</t>
  </si>
  <si>
    <t>Spese non eleggibili</t>
  </si>
  <si>
    <t>REGIA (1)</t>
  </si>
  <si>
    <t>Spese sostenute nei confronti di residenti fiscalmente nella Regione Lazio</t>
  </si>
  <si>
    <t>A</t>
  </si>
  <si>
    <t>B</t>
  </si>
  <si>
    <t>Opzione "Girato nel Lazio</t>
  </si>
  <si>
    <t>Opzione "Spese nel Lazio"</t>
  </si>
  <si>
    <t>Spese Ammissibili Dirette Territoriali</t>
  </si>
  <si>
    <t>Di cui per il personale</t>
  </si>
  <si>
    <t xml:space="preserve">TOTALE </t>
  </si>
  <si>
    <t>di cui del Richiedente 1</t>
  </si>
  <si>
    <t>di cui del Richiedente 2</t>
  </si>
  <si>
    <t>di cui del Richiedente 3</t>
  </si>
  <si>
    <t>di cui del Richiedente 4</t>
  </si>
  <si>
    <t>Rapporto "Girato Lazio" sul totale (%)</t>
  </si>
  <si>
    <t>TOTALE GENERALE</t>
  </si>
  <si>
    <t>TOTALE LAZIO</t>
  </si>
  <si>
    <t>Se "SI" descrivere i motivi e gli elementi di riscontro rinvenibili nella sceneggiatura, nel piano di lavorazione, o in altro materiale anche appositamente prodotto (foto location, bozzetti scenografia, storybord, ecc.)</t>
  </si>
  <si>
    <t>NO</t>
  </si>
  <si>
    <t>Opera di narrazione (fiction), Opera di Animazione o Documentario?</t>
  </si>
  <si>
    <t>Opera di narrazione (fiction)</t>
  </si>
  <si>
    <t>Documentario</t>
  </si>
  <si>
    <t xml:space="preserve">Opera di Animazione </t>
  </si>
  <si>
    <t>Opera Cinematografica</t>
  </si>
  <si>
    <t>Durata (minuti)</t>
  </si>
  <si>
    <t>Costo Complessivo della Produzione *</t>
  </si>
  <si>
    <t>menù a tendina</t>
  </si>
  <si>
    <t>Euro</t>
  </si>
  <si>
    <t>Costo Complessivo della Produzione al minuto*</t>
  </si>
  <si>
    <t>Girato Lazio</t>
  </si>
  <si>
    <t xml:space="preserve">Luogo dove sono previste le giornate di ripresa o, per le opere di animazione,  di lavorazione </t>
  </si>
  <si>
    <t>Sito internet</t>
  </si>
  <si>
    <t xml:space="preserve"> RIQUADRO ANAGRAFICA COPRODUTTORI</t>
  </si>
  <si>
    <t>Opera Realizzata in Coproduzione Internazionale</t>
  </si>
  <si>
    <t xml:space="preserve">Opera Cinematografica Realizzata in Regime di Compartecipazione Internazionale </t>
  </si>
  <si>
    <t xml:space="preserve">Opera Audiovisiva di Produzione Internazionale </t>
  </si>
  <si>
    <t>Bilancio n-2</t>
  </si>
  <si>
    <t>Bilancio n-1</t>
  </si>
  <si>
    <t>Ultimo bilancio (n)</t>
  </si>
  <si>
    <t xml:space="preserve">Richiedente 1 </t>
  </si>
  <si>
    <t>(Coproduttore Italiano Indipendente, PMI del Lazio, ecc.)</t>
  </si>
  <si>
    <t>Media</t>
  </si>
  <si>
    <t>Ragione sociale:</t>
  </si>
  <si>
    <t>Valore della Produzione (Euro)*</t>
  </si>
  <si>
    <t>*Indicare "NO" per gli esercizi in cui il Valore della Produzione non è disponibile perché l'Impresa è di più recente costituzione</t>
  </si>
  <si>
    <t>Richiedente 2</t>
  </si>
  <si>
    <t>Richiedente 3</t>
  </si>
  <si>
    <t>Coproduttore Italiano NON Richiedente 1</t>
  </si>
  <si>
    <t>Codice Fiscale</t>
  </si>
  <si>
    <t xml:space="preserve">Coproduttore Esterno </t>
  </si>
  <si>
    <t>Altro Coproduttore</t>
  </si>
  <si>
    <t>Sede legale</t>
  </si>
  <si>
    <t>E-mail</t>
  </si>
  <si>
    <t>Richiedente 4</t>
  </si>
  <si>
    <t>Coproduttore Italiano NON Richiedente 2</t>
  </si>
  <si>
    <t>Coproduttore Italiano NON Richiedente 3</t>
  </si>
  <si>
    <t>Coproduttore Italiano NON Richiedente 4</t>
  </si>
  <si>
    <t>Coproduttore Estero 1</t>
  </si>
  <si>
    <t>Stato Estero</t>
  </si>
  <si>
    <t>Codice Fiscale:</t>
  </si>
  <si>
    <t>Sede legale:</t>
  </si>
  <si>
    <t>Sito internet:</t>
  </si>
  <si>
    <t>E-mail:</t>
  </si>
  <si>
    <t>Valore della Produzione (Euro)*:</t>
  </si>
  <si>
    <t>Coproduttore Estero 2</t>
  </si>
  <si>
    <t>%</t>
  </si>
  <si>
    <t>di cui finanziaria</t>
  </si>
  <si>
    <t xml:space="preserve"> RIQUADRO QUOTE DI COMPARTECIPAZIONE AL COSTO COMPLESSIVO DI PRODUZIONE</t>
  </si>
  <si>
    <t>Coproduttore Estero 3</t>
  </si>
  <si>
    <t>Coproduttore Estero 4</t>
  </si>
  <si>
    <t>Totale Quota Estero</t>
  </si>
  <si>
    <t xml:space="preserve">Totale </t>
  </si>
  <si>
    <t>Ragione sociale Coproduttori</t>
  </si>
  <si>
    <t xml:space="preserve"> NOTE</t>
  </si>
  <si>
    <t>RIQUADRO COSTO COMPLESSIVO DI PRODUZIONE E RIPARTIZIONE COSTI SOSTENUTI DAI COPRODUTTORI</t>
  </si>
  <si>
    <t>Richiedente 1</t>
  </si>
  <si>
    <t>NON Rich. 1</t>
  </si>
  <si>
    <t>NON Rich. 2</t>
  </si>
  <si>
    <t>NON Rich. 3</t>
  </si>
  <si>
    <t>NON Rich. 4</t>
  </si>
  <si>
    <t>Estero 1</t>
  </si>
  <si>
    <t>Estero 2</t>
  </si>
  <si>
    <t>Estero 3</t>
  </si>
  <si>
    <t>Estero 4</t>
  </si>
  <si>
    <t>7.9</t>
  </si>
  <si>
    <t>altri costi di amministrazione e altri costi direttamente imputabili</t>
  </si>
  <si>
    <t>8.4</t>
  </si>
  <si>
    <t>8.5</t>
  </si>
  <si>
    <t>premi per fidejussione su anticipo</t>
  </si>
  <si>
    <t>interessi passivi (non eleggibile)</t>
  </si>
  <si>
    <t>INTESTAZIONE COLONNE</t>
  </si>
  <si>
    <t>Totale IT</t>
  </si>
  <si>
    <t>producer's fees</t>
  </si>
  <si>
    <t>Massimo Sottovoci (1) eleggibili</t>
  </si>
  <si>
    <t>Totale Spese non Eleggibili</t>
  </si>
  <si>
    <t>Totale Costo Eleggibile di Produzione</t>
  </si>
  <si>
    <t>ASSICURAZIONI, GARANZIE E FINANZIAMENTI</t>
  </si>
  <si>
    <t>Quota di compartecipazione %</t>
  </si>
  <si>
    <t>Compartecipazione in Euro</t>
  </si>
  <si>
    <t>NOTE</t>
  </si>
  <si>
    <t>... (indicare altro Comune del Lazio)</t>
  </si>
  <si>
    <t>RIQUADRO OPZIONE SPESE AMMISSIBILI DIRETTE TERRITORIALI</t>
  </si>
  <si>
    <t xml:space="preserve">REGIA </t>
  </si>
  <si>
    <t>Spese non ammissibili</t>
  </si>
  <si>
    <t>Speso Lazio</t>
  </si>
  <si>
    <t>RIQUADRO RIEPILOGO SPESE AMMISSIBILI TOTALI</t>
  </si>
  <si>
    <t>S. Amm. D. Terr. per il personale</t>
  </si>
  <si>
    <t>OPZIONE DI CALCOLO SCELTA PER LE SPESE DIRETTE AMMISSIBILI TERRITORIALI</t>
  </si>
  <si>
    <t>menu' a tendina</t>
  </si>
  <si>
    <t>digitare SI/NO</t>
  </si>
  <si>
    <t xml:space="preserve">Si ritiene che la Coproduzione sia di Particolare Interesse Regionale*? </t>
  </si>
  <si>
    <t>RIQUADRO COMPARTECIPAZIONE DEI COPRODUTTORI  E RELATIVE COMPONENTI</t>
  </si>
  <si>
    <t>Compartecipazione Finanziaria da restanti Coproduttori</t>
  </si>
  <si>
    <t>- Tax Credit italiano Produzione esecutiva</t>
  </si>
  <si>
    <t>- Altri Tax Credit italiani</t>
  </si>
  <si>
    <t xml:space="preserve">- Altri Aiuti di Stato italiani </t>
  </si>
  <si>
    <t>- minimo garantito per cessione diritti non in perpetuo</t>
  </si>
  <si>
    <t>- minimo gar. per cessione diritti in perpetuo a NON Coproduttori</t>
  </si>
  <si>
    <t>- sponsor</t>
  </si>
  <si>
    <t>- Altri Tax Credit esteri</t>
  </si>
  <si>
    <t xml:space="preserve">- Altri Aiuti di Stato esteri </t>
  </si>
  <si>
    <t>- product palacement</t>
  </si>
  <si>
    <t>- (altro, descrivere…)</t>
  </si>
  <si>
    <t>RIQUADRO INTESTAZIONE COLONNE</t>
  </si>
  <si>
    <t>Descrivere la natura delle coperture finanziaria certe ed allegare la documentazione amministrativa o contrattuale</t>
  </si>
  <si>
    <t>B. Aiuti di Stato fiscali o già concessi, di cui:</t>
  </si>
  <si>
    <t>C. Apporti finanziari di terzi già contrattualizzati, di cui</t>
  </si>
  <si>
    <t>TOTALE (A+B+C)</t>
  </si>
  <si>
    <t>A. Apporto societario ulteriori Coproduttori da contrattualizzare</t>
  </si>
  <si>
    <t>B. Ulteriori Aiuti di Stato fiscali, di cui:</t>
  </si>
  <si>
    <t>C. Ulteriori Apporti finanziari di terzi, di cui</t>
  </si>
  <si>
    <t>Descrivere la natura delle coperture da reperire e lo stato delle richieste o trattative. Gli importi ancora non imputabili al singolo Coproduttore possono essere aggiunti nelle colonne Totale Italia, Totale Estero o anche nella colonna Totale).</t>
  </si>
  <si>
    <t>Voce</t>
  </si>
  <si>
    <t>Richiedente</t>
  </si>
  <si>
    <t>Importo contratto</t>
  </si>
  <si>
    <t>Importo pagato</t>
  </si>
  <si>
    <t>Decrizione</t>
  </si>
  <si>
    <t>1. SVILUPPO ED ACQUISTO DIRITTI</t>
  </si>
  <si>
    <t xml:space="preserve">2. REGIA </t>
  </si>
  <si>
    <t>3. CAST ARTISTICO</t>
  </si>
  <si>
    <t>4. PRE-PRODUZIONE E PRODUZIONE</t>
  </si>
  <si>
    <t>5. ANIMAZIONE</t>
  </si>
  <si>
    <t>7. SPESE GENERALI</t>
  </si>
  <si>
    <t>NON SPESE AMMISSIBILI DIRETTE</t>
  </si>
  <si>
    <t>6. POST-PRODUZIONE E LAV. TECNICHE</t>
  </si>
  <si>
    <t>8. ASSICURAZIONI, GARANZIE E FINAN.</t>
  </si>
  <si>
    <t xml:space="preserve">- Costi Complessivi di Produzione Sostenuti </t>
  </si>
  <si>
    <t>= Compart. finanziaria generica A(+) o DA (-) restanti Coprod.</t>
  </si>
  <si>
    <t>RIQUADRO COSTO ELEGGIBILE DI PRODUZIONE</t>
  </si>
  <si>
    <t>RIQUADRO DATI DI INPUT PER CALCOLO DELLE SPESE AMMISSIBILI</t>
  </si>
  <si>
    <t>Producer fee per Produzioni Appaltate</t>
  </si>
  <si>
    <t>Coproduttore Indipendente</t>
  </si>
  <si>
    <t>Quota lorda del Costo Eleggibile di Produzione sostenuta</t>
  </si>
  <si>
    <t>Costo oggetto di Produzioni Appaltate</t>
  </si>
  <si>
    <t>Spese non Ammissibili*</t>
  </si>
  <si>
    <t>C</t>
  </si>
  <si>
    <t>D=A-C</t>
  </si>
  <si>
    <t>Producer Fee Ammissibile</t>
  </si>
  <si>
    <t>SUBTOTALE</t>
  </si>
  <si>
    <t>Quadratura con Dati generali</t>
  </si>
  <si>
    <t>E</t>
  </si>
  <si>
    <t>F=D-E</t>
  </si>
  <si>
    <t>T=F * % Girato L.</t>
  </si>
  <si>
    <t>P</t>
  </si>
  <si>
    <t>Spese totali per il Personale</t>
  </si>
  <si>
    <t>Spese Amm. Dirette Extraterritoriali</t>
  </si>
  <si>
    <t>G</t>
  </si>
  <si>
    <t>T = &lt; tra G e F</t>
  </si>
  <si>
    <t>RICHIEDENTE 1</t>
  </si>
  <si>
    <t>Quota del Costo Eligibile della Produzione potenzialmente ammissibile</t>
  </si>
  <si>
    <t>RICHIEDENTE 2</t>
  </si>
  <si>
    <t>RICHIEDENTE 3</t>
  </si>
  <si>
    <t>RICHIEDENTE 4</t>
  </si>
  <si>
    <t>Coproduttore Indipendente, Esterno o Altro Coproduttore?</t>
  </si>
  <si>
    <t>Rapporto A/B</t>
  </si>
  <si>
    <t>P.IVA o assimilabile</t>
  </si>
  <si>
    <t>Fornitore/ lavoratore</t>
  </si>
  <si>
    <t>+ Costo Complessivo di Produzione</t>
  </si>
  <si>
    <t>art. 3 DPCM 11 luglio 2017</t>
  </si>
  <si>
    <t>art. 4 DPCM 11 luglio 2017</t>
  </si>
  <si>
    <t>Compartecipazione fin.%</t>
  </si>
  <si>
    <t>TITOLO OPERA AUDIOVISIVA</t>
  </si>
  <si>
    <t>Dati e Calcoli Opera: foglio "Dati generali"</t>
  </si>
  <si>
    <t>Dati e Calcoli Opera: foglio " Coproduttori"</t>
  </si>
  <si>
    <t>Dati e Calcoli Opera: foglio "Costo di Produzione"</t>
  </si>
  <si>
    <t>Dati e Calcoli Opera: foglio "Spese Ammissibili"</t>
  </si>
  <si>
    <t>Dati e Calcoli Opera: foglio "Coperture Finanziarie"</t>
  </si>
  <si>
    <t>Dati e Calcoli Opera: foglio "Impegni assunti"</t>
  </si>
  <si>
    <t xml:space="preserve">Opera Audiovisiva oggetto di Aiuto da parte di altro Stato </t>
  </si>
  <si>
    <t>L'Opera è GIA' un Opera Difficile?</t>
  </si>
  <si>
    <t>L'Opera si ritene sarà classificata Opera Difficile?</t>
  </si>
  <si>
    <t>Ultimo Bilancio (n)</t>
  </si>
  <si>
    <t>Coproduttore Qualificato?</t>
  </si>
  <si>
    <t>Valore della Produzione Medio Caratteristico</t>
  </si>
  <si>
    <t>Valore</t>
  </si>
  <si>
    <t>di cui costi sostenuti</t>
  </si>
  <si>
    <t>Totale Sottovoci (1) ex art. 4 (4) (c) "sopra la linea"</t>
  </si>
  <si>
    <t>Netto Sottovoci (1) "sopra la linea" eleggibili max 30% CCP</t>
  </si>
  <si>
    <t>Spese Ammissibili Dirette</t>
  </si>
  <si>
    <t>EX = F - T</t>
  </si>
  <si>
    <t>Capienza Spese Ammissibili Dirette Extraterritoriali</t>
  </si>
  <si>
    <t>Opzione per il calcolo delle Spese Ammissibili Territoriali ex art. 4, comma 5</t>
  </si>
  <si>
    <t>Costi Indiretti Forfettari</t>
  </si>
  <si>
    <t>Spese Amm. Dirette Territoriali</t>
  </si>
  <si>
    <t>Capienza S.A.D Extraterritoriali</t>
  </si>
  <si>
    <t>TOTALE Costi Ammissibili</t>
  </si>
  <si>
    <t>Costi Ammissibili richiedente 1</t>
  </si>
  <si>
    <t>Costi Ammissibili richiedente 2</t>
  </si>
  <si>
    <t>Costi Ammissibili richiedente 3</t>
  </si>
  <si>
    <t>Costi Ammissibili richiedente 4</t>
  </si>
  <si>
    <t>Per un totale di Costi Ammissibili per il calcolo dell'Aiuto pari a</t>
  </si>
  <si>
    <t>Sia la Quota Italiana che quella Estera è pari o superiore al 20%?</t>
  </si>
  <si>
    <t>Coproduttori Qualificati?</t>
  </si>
  <si>
    <t>= B. Valore denominatore</t>
  </si>
  <si>
    <t>RIQUADRO COPERTURE FINANZIARIE CERTE REPERITE ALLA DATA DELLA FINALIZZAZIONE</t>
  </si>
  <si>
    <t>RIQUADRO COPERTURE ANCORA DA REPERIRE ALLA DATA DELLA FINALIZZAZIONE</t>
  </si>
  <si>
    <t xml:space="preserve"> - Quota di Compartecipazione al Costo Complessivo della Produzione dei Coproduttori non Qualificati</t>
  </si>
  <si>
    <t>A. Valore della Produzione Medio Caratteristico  dei C.Q.</t>
  </si>
  <si>
    <t>Dati e Calcoli Opera: foglio " Scene  e cast"</t>
  </si>
  <si>
    <t>Roma</t>
  </si>
  <si>
    <t>Altro Lazio</t>
  </si>
  <si>
    <t>Altro Italia</t>
  </si>
  <si>
    <t>Estero</t>
  </si>
  <si>
    <t>Totale numero</t>
  </si>
  <si>
    <t>Interni</t>
  </si>
  <si>
    <t>Numerazione in sceneggiatura / piano di lavorazione</t>
  </si>
  <si>
    <t>Esterni</t>
  </si>
  <si>
    <t>Nominativo</t>
  </si>
  <si>
    <t>Nazionalità</t>
  </si>
  <si>
    <t>Tipologia Contratto</t>
  </si>
  <si>
    <t>Note</t>
  </si>
  <si>
    <t>Regia</t>
  </si>
  <si>
    <t>Soggetto</t>
  </si>
  <si>
    <t>Fotografia</t>
  </si>
  <si>
    <t>Musiche</t>
  </si>
  <si>
    <t>Montaggio</t>
  </si>
  <si>
    <t>Costumi</t>
  </si>
  <si>
    <t>Scenografia</t>
  </si>
  <si>
    <t>RIQUADRO SCENE</t>
  </si>
  <si>
    <t>(altro, descrivere)</t>
  </si>
  <si>
    <t>Interni/Esterni</t>
  </si>
  <si>
    <t>Confermato?</t>
  </si>
  <si>
    <t>Sceneggiatura 1</t>
  </si>
  <si>
    <t>Interprete Principale 1</t>
  </si>
  <si>
    <t>Interprete Principale 2</t>
  </si>
  <si>
    <t>Interprete Principale 3</t>
  </si>
  <si>
    <t>Interprete Principale 4</t>
  </si>
  <si>
    <t>Sceneggiatura 2</t>
  </si>
  <si>
    <t>Sceneggiatura 3</t>
  </si>
  <si>
    <t>RIQUADRO CAST*</t>
  </si>
  <si>
    <t>* Allegare CV e contratti, manifestazioni di interesse, ecc.</t>
  </si>
  <si>
    <t>- retrocessione Tax Credit produttore esecutivo</t>
  </si>
  <si>
    <t>certificazione rendiconti (2)</t>
  </si>
  <si>
    <t>oneri assicurativi e spese legali (3)</t>
  </si>
  <si>
    <t>altri oneri di garanzia (3)</t>
  </si>
  <si>
    <t>altri oneri finanziari (3)</t>
  </si>
  <si>
    <t>Totale Sottovoci (3)</t>
  </si>
  <si>
    <t>Massimo Sottovoci (3) eleggibili nel limite 7,5% CCP</t>
  </si>
  <si>
    <t>% voci (3) eleggibili</t>
  </si>
  <si>
    <t xml:space="preserve">Sottovoce certificazione rendiconti (2) </t>
  </si>
  <si>
    <t xml:space="preserve">attori principali (1) </t>
  </si>
  <si>
    <t>certificazione rendiconti (2) ammissibile in De minimis non in CCP</t>
  </si>
  <si>
    <t>Dati e Calcoli Opera: foglio "Aiuto art. 54 RGE"</t>
  </si>
  <si>
    <t xml:space="preserve"> * Indicare le Spese non ammissibili (indicate nella colonna C con segno +) e per quali dei seguenti motivi: Costi Standard Orari dei dipendenti inferiori a quelli realie; spese per fatture &lt; 200 Euro, spese sostenute prima della Data della Finalizzazione oltre i limiti art. 4co. 4 a), spese nei confronti di Parti Correlate, spese non pagate o rimbosate dal produttore esecutivo per retrocessione Tax Credit a lui spettante, altro (specificare)</t>
  </si>
  <si>
    <t>Dati e Calcoli Opera: foglio "Griglia Punti"</t>
  </si>
  <si>
    <t>Quota Italia</t>
  </si>
  <si>
    <t>Quota Estero</t>
  </si>
  <si>
    <t>3 Stati</t>
  </si>
  <si>
    <t>4 Stati o più</t>
  </si>
  <si>
    <t>2 Stati</t>
  </si>
  <si>
    <t>PUNTI</t>
  </si>
  <si>
    <t>L'OPERA E' DI INTERESSE REGIONALE (comprende il Particolare Interesse Regionale)?</t>
  </si>
  <si>
    <t>(da foglio "Coproduttori")</t>
  </si>
  <si>
    <t>Input</t>
  </si>
  <si>
    <t>Minore delle due quote</t>
  </si>
  <si>
    <t xml:space="preserve">3. MAGGIORE CAPACITÀ FINANZIARIA RISPETTO AL MINIMO AMMISSIBILE (0-15 punti) </t>
  </si>
  <si>
    <t>4. CONTRIBUTO RICHIESTO INFERIORE AL MASSIMO CONCEDIBILE (0-10 punti)</t>
  </si>
  <si>
    <t>5. RILEVANTE COMPONENTE FEMMINILE (0/5 punti)</t>
  </si>
  <si>
    <t>CRITERI DI SELEZIONE PER L?ACCESSO ALL' ISTRUTTORIA (rif. Appendice 4 all'Avviso)</t>
  </si>
  <si>
    <t>1.   QUOTE DI COMPARTECIPAZIONE ITALIA ESTERO EQUILIBRATE (0-50 punti)</t>
  </si>
  <si>
    <t>2. MAGGIORE COSTO COMPLESSIVO DELLA PRODUZIONE RISPETTO AL MINIMO AMMISSIBILE (0-15 punti)</t>
  </si>
  <si>
    <t>(art. 1 lettere D e E dell'Avviso)</t>
  </si>
  <si>
    <t>(da foglio "Dati Generali")</t>
  </si>
  <si>
    <t>a. Costo Complessivo della Produzione dell'Opera</t>
  </si>
  <si>
    <t xml:space="preserve">b. Minimo ammissibile </t>
  </si>
  <si>
    <t>Rapporto tra a) (Costo Complessivo della Produzione) e b) (minimo ammissibile)</t>
  </si>
  <si>
    <t>Rapporto "capacità finanziaria" di cui all’articolo 2 dell’Avviso (rispetto art. 72 (2) (d) Reg. (UE)2021/1060)</t>
  </si>
  <si>
    <t>Per un totale di contributo richiedibile e richiesto pari a</t>
  </si>
  <si>
    <t>Contributo Richiedibile</t>
  </si>
  <si>
    <t>Contributo Richiesto</t>
  </si>
  <si>
    <t>(da foglio "Coperture finanziarie" e a sua volta da foglio "Coproduttori))</t>
  </si>
  <si>
    <t>(da foglio "Aiuto Art. 54 RGE")</t>
  </si>
  <si>
    <t>Riduzione percentuale del contributo richiesto rispetto quello concedibile ("ribasso")</t>
  </si>
  <si>
    <t>N.B. Per "Impresa Femminile" si intende: un impresa individuale la cui titolare è una donna; una società cooperativa o società di persone in cui il numero di donne socie rappresenti almeno il 60 per cento dei componenti della compagine sociale; una società di capitale le cui quote di partecipazione siano possedute in misura non inferiore ai due terzi da donne e da Imprese Femminili e i cui organi di amministrazione siano costituiti per almeno i due terzi da donne</t>
  </si>
  <si>
    <t>(Da foglio "Aiuto Art. 54 RGE", valore da inserire nell'omonimo campo del Formulario GeCoWEB Plus))</t>
  </si>
  <si>
    <t xml:space="preserve">** Una percentuale di riduzione superiore al 20% non è utile al fine della attribuzione del punteggio, tuttavia non si può escludere che debba essere prevista per </t>
  </si>
  <si>
    <t>effetto dei limiti di cumulo degli Aiuti di Stato.</t>
  </si>
  <si>
    <t>Numero Stati (inclusa Italia) con quota di compartecipazione pari o superiore 10%</t>
  </si>
  <si>
    <t>A. Apporto societario Coproduttori</t>
  </si>
  <si>
    <t xml:space="preserve"> - Coperture Finanziarie di terzi reperite alla Data della Finalizzazione dai Coproduttori Qualificati</t>
  </si>
  <si>
    <t>Opera Cinematografica o Opera TV/Web?</t>
  </si>
  <si>
    <t>Opera TV/Web</t>
  </si>
  <si>
    <r>
      <t xml:space="preserve">Opera TV/Web con quote italiane ed estere </t>
    </r>
    <r>
      <rPr>
        <u/>
        <sz val="11"/>
        <color theme="1"/>
        <rFont val="Calibri"/>
        <family val="2"/>
        <scheme val="minor"/>
      </rPr>
      <t>&gt;</t>
    </r>
    <r>
      <rPr>
        <sz val="11"/>
        <color theme="1"/>
        <rFont val="Calibri"/>
        <family val="2"/>
        <scheme val="minor"/>
      </rPr>
      <t xml:space="preserve"> 20%</t>
    </r>
  </si>
  <si>
    <t>Totale Quota Italiana Richiedenti</t>
  </si>
  <si>
    <t>Totale Quota Italiana NON Richiedenti</t>
  </si>
  <si>
    <t>Totale Quota Italiana</t>
  </si>
  <si>
    <t xml:space="preserve"> * Indicare le Spese non ammissibili (indicate nella colonna C con segno +) e per quali dei seguenti motivi: Costi Standard Orari dei dipendenti inferiori a quelli reali; spese per fatture &lt; 200 Euro, spese sostenute prima della Data della Finalizzazione oltre i limiti art. 4co. 4 a), spese nei confronti di Parti Correlate, spese non pagate o rimbosate dal produttore esecutivo per retrocessione Tax Credit a lui spettante, altro (specificare)</t>
  </si>
  <si>
    <t>Totale spese non ammissibili</t>
  </si>
  <si>
    <t>I costi non ammissibili sono</t>
  </si>
  <si>
    <t xml:space="preserve">euro. Accertati di avere valorizzato i costi del personale a Costi Standard Orari. </t>
  </si>
  <si>
    <t>Questi saranno obbligatoriamente utilizzati in fase di rendicontazione per stabilire il contributo spettante!</t>
  </si>
  <si>
    <t>RIQUADRO RISPETTO DELL'ART.  73 (2) (d) del RDC (rapporto "capacità finanziaria" di cui all’articolo 2 dell’Avviso)</t>
  </si>
  <si>
    <t>RIQUADRO PAGAMENTI EFFETTUATI DAI RICHIEDENTI ALLA DATA DI INVIO DELLA DOMANDA E, NEL CASO DI DOCUMENTARI, IMPEGNI CONTRATTUALI VINCOLANTI ASSUNTI ALLA STESSA DATA</t>
  </si>
  <si>
    <r>
      <t xml:space="preserve">... </t>
    </r>
    <r>
      <rPr>
        <i/>
        <sz val="11"/>
        <color theme="1"/>
        <rFont val="Titillium"/>
        <family val="3"/>
      </rPr>
      <t>(indicare altre regione italiana)</t>
    </r>
  </si>
  <si>
    <r>
      <t xml:space="preserve">... </t>
    </r>
    <r>
      <rPr>
        <i/>
        <sz val="11"/>
        <color theme="1"/>
        <rFont val="Titillium"/>
        <family val="3"/>
      </rPr>
      <t>(indicare altri Stati diversi dall'Italia)</t>
    </r>
  </si>
  <si>
    <t>Tipologia Opera internazionale ex art. 4, comma 1, lettera A</t>
  </si>
  <si>
    <t>RIQUADRO RICADUTA ECONOMICA SULLA FILIERA DIRETTA E INDIRETTA E SUL SISTEMA LAZIO (criterio D art. 5)</t>
  </si>
  <si>
    <r>
      <t xml:space="preserve">Rapporto tra </t>
    </r>
    <r>
      <rPr>
        <b/>
        <sz val="10"/>
        <color rgb="FF3C3C3C"/>
        <rFont val="Titillium"/>
        <family val="3"/>
      </rPr>
      <t>Costi Ammissibili</t>
    </r>
    <r>
      <rPr>
        <sz val="10"/>
        <color rgb="FF3C3C3C"/>
        <rFont val="Titillium"/>
        <family val="3"/>
      </rPr>
      <t xml:space="preserve"> e </t>
    </r>
    <r>
      <rPr>
        <b/>
        <sz val="10"/>
        <color rgb="FF3C3C3C"/>
        <rFont val="Titillium"/>
        <family val="3"/>
      </rPr>
      <t>Quota Italiana</t>
    </r>
    <r>
      <rPr>
        <sz val="10"/>
        <color rgb="FF3C3C3C"/>
        <rFont val="Titillium"/>
        <family val="3"/>
      </rPr>
      <t xml:space="preserve"> del </t>
    </r>
    <r>
      <rPr>
        <b/>
        <sz val="10"/>
        <color rgb="FF3C3C3C"/>
        <rFont val="Titillium"/>
        <family val="3"/>
      </rPr>
      <t>Costo Complessivo della Produzione</t>
    </r>
    <r>
      <rPr>
        <sz val="10"/>
        <color rgb="FF3C3C3C"/>
        <rFont val="Titillium"/>
        <family val="3"/>
      </rPr>
      <t xml:space="preserve"> </t>
    </r>
  </si>
  <si>
    <t>Punteggio criterio D art. 5</t>
  </si>
  <si>
    <r>
      <t xml:space="preserve">Percentuale di contributo richiesta (da inserire nell'omonimo campo del </t>
    </r>
    <r>
      <rPr>
        <b/>
        <sz val="10"/>
        <color theme="1"/>
        <rFont val="Titillium"/>
        <family val="3"/>
      </rPr>
      <t>Formulario GeCoWEB Plus</t>
    </r>
    <r>
      <rPr>
        <sz val="10"/>
        <color theme="1"/>
        <rFont val="Titillium"/>
        <family val="3"/>
      </rPr>
      <t>)</t>
    </r>
  </si>
  <si>
    <r>
      <t>l’</t>
    </r>
    <r>
      <rPr>
        <b/>
        <sz val="10"/>
        <color rgb="FF000000"/>
        <rFont val="Titillium"/>
        <family val="3"/>
      </rPr>
      <t>Opera</t>
    </r>
    <r>
      <rPr>
        <sz val="10"/>
        <color rgb="FF000000"/>
        <rFont val="Titillium"/>
        <family val="3"/>
      </rPr>
      <t xml:space="preserve"> è diretta da una regista donna (o, in caso di direzione collettiva, da tutte registe donne)?</t>
    </r>
  </si>
  <si>
    <r>
      <t xml:space="preserve">Il </t>
    </r>
    <r>
      <rPr>
        <b/>
        <sz val="10"/>
        <color rgb="FF000000"/>
        <rFont val="Titillium"/>
        <family val="3"/>
      </rPr>
      <t xml:space="preserve">Richiedente </t>
    </r>
    <r>
      <rPr>
        <sz val="10"/>
        <color rgb="FF000000"/>
        <rFont val="Titillium"/>
        <family val="3"/>
      </rPr>
      <t>è una “Impresa Femminile” o, in caso di più</t>
    </r>
    <r>
      <rPr>
        <b/>
        <sz val="10"/>
        <color rgb="FF000000"/>
        <rFont val="Titillium"/>
        <family val="3"/>
      </rPr>
      <t xml:space="preserve"> Richiedenti, sono</t>
    </r>
    <r>
      <rPr>
        <sz val="10"/>
        <color rgb="FF000000"/>
        <rFont val="Titillium"/>
        <family val="3"/>
      </rPr>
      <t xml:space="preserve"> “Imprese Femminili”?</t>
    </r>
  </si>
  <si>
    <r>
      <t xml:space="preserve">PUNTEGGIO COMPLESSIVO </t>
    </r>
    <r>
      <rPr>
        <sz val="10"/>
        <rFont val="Titillium"/>
        <family val="3"/>
      </rPr>
      <t>(da inserire nell'apposito campo del</t>
    </r>
    <r>
      <rPr>
        <b/>
        <sz val="10"/>
        <rFont val="Titillium"/>
        <family val="3"/>
      </rPr>
      <t xml:space="preserve"> Formulario GeCoWEB</t>
    </r>
    <r>
      <rPr>
        <b/>
        <sz val="10"/>
        <color rgb="FF003399"/>
        <rFont val="Titillium"/>
        <family val="3"/>
      </rPr>
      <t xml:space="preserve"> </t>
    </r>
    <r>
      <rPr>
        <b/>
        <sz val="10"/>
        <rFont val="Titillium"/>
        <family val="3"/>
      </rPr>
      <t>Plus</t>
    </r>
    <r>
      <rPr>
        <sz val="10"/>
        <rFont val="Titillium"/>
        <family val="3"/>
      </rPr>
      <t>)</t>
    </r>
  </si>
  <si>
    <r>
      <t xml:space="preserve">Che sia di Interesse Regionale*? </t>
    </r>
    <r>
      <rPr>
        <i/>
        <sz val="10"/>
        <color theme="1"/>
        <rFont val="Titillium"/>
        <family val="3"/>
      </rPr>
      <t>(il "SI" è di default se già dichiarato il Particolare Interesse Regionale)</t>
    </r>
  </si>
  <si>
    <r>
      <t>* Si intendono di «</t>
    </r>
    <r>
      <rPr>
        <b/>
        <i/>
        <sz val="8"/>
        <color theme="1"/>
        <rFont val="Titillium"/>
        <family val="3"/>
      </rPr>
      <t>Interesse Regionale</t>
    </r>
    <r>
      <rPr>
        <i/>
        <sz val="8"/>
        <color theme="1"/>
        <rFont val="Titillium"/>
        <family val="3"/>
      </rPr>
      <t>» le Coproduzioni che valorizzano in modo autentico e sensibile il patrimonio artistico, culturale, storico, ambientale, paesaggistico, enogastronomico ed artigianale del Lazio e, comunque, possano valorizzare la sue destinazioni turistiche. I Progetti devono, in particolare presentare significativi riferimenti culturali alla Regione Lazio e/o prevedere scene principali/di impatto girate in location riconoscibili della Regione Lazio. Sono di «</t>
    </r>
    <r>
      <rPr>
        <b/>
        <i/>
        <sz val="8"/>
        <color theme="1"/>
        <rFont val="Titillium"/>
        <family val="3"/>
      </rPr>
      <t>Particolare Interesse Regionale</t>
    </r>
    <r>
      <rPr>
        <i/>
        <sz val="8"/>
        <color theme="1"/>
        <rFont val="Titillium"/>
        <family val="3"/>
      </rPr>
      <t>» le Coproduzioni di Interesse Regionale che valorizzano dette destinazioni turistiche ubicate al di fuori del Comune di Roma.</t>
    </r>
  </si>
  <si>
    <r>
      <t xml:space="preserve">L'importo del contributo richiedibile ai sensi dell'art. 54 del </t>
    </r>
    <r>
      <rPr>
        <b/>
        <sz val="10"/>
        <color theme="1"/>
        <rFont val="Titillium"/>
        <family val="3"/>
      </rPr>
      <t>RGE</t>
    </r>
    <r>
      <rPr>
        <sz val="10"/>
        <color theme="1"/>
        <rFont val="Titillium"/>
        <family val="3"/>
      </rPr>
      <t xml:space="preserve"> è la somma degli importi delle componenti a), b) e c) di cui all'art. 3 dell'</t>
    </r>
    <r>
      <rPr>
        <b/>
        <sz val="10"/>
        <color theme="1"/>
        <rFont val="Titillium"/>
        <family val="3"/>
      </rPr>
      <t>Avviso</t>
    </r>
    <r>
      <rPr>
        <sz val="10"/>
        <color theme="1"/>
        <rFont val="Titillium"/>
        <family val="3"/>
      </rPr>
      <t xml:space="preserve"> e il contributo richiesto è quello ridotto della percentuale prevista dal </t>
    </r>
    <r>
      <rPr>
        <b/>
        <sz val="10"/>
        <color theme="1"/>
        <rFont val="Titillium"/>
        <family val="3"/>
      </rPr>
      <t>Richiedente</t>
    </r>
    <r>
      <rPr>
        <sz val="10"/>
        <color theme="1"/>
        <rFont val="Titillium"/>
        <family val="3"/>
      </rPr>
      <t xml:space="preserve"> al fine di ottenere il relativo punteggio per la graduatoria che determina l'accesso alla istruttoria formale.</t>
    </r>
  </si>
  <si>
    <r>
      <t xml:space="preserve">Percentuale di riduzione </t>
    </r>
    <r>
      <rPr>
        <sz val="10"/>
        <color theme="1"/>
        <rFont val="Titillium"/>
        <family val="3"/>
      </rPr>
      <t>(valori ammessi da 0% a 99,99%**)</t>
    </r>
  </si>
  <si>
    <t>6. OPERE PRIME E SECONDE O DI GIOVANI AUTORI (0/5 punti)</t>
  </si>
  <si>
    <t>a)  30% dei Costi Ammissibili, aumentato al 35% nel caso sia la Quota Italiana che quella Estera sono entrambe pari o superiori al 20%, con un massimo di contributo in valore assoluto di 600.000 Euro;</t>
  </si>
  <si>
    <r>
      <t>'b)</t>
    </r>
    <r>
      <rPr>
        <sz val="10"/>
        <color rgb="FF231F20"/>
        <rFont val="Titillium"/>
        <family val="3"/>
      </rPr>
      <t>  un ulteriore 5% dei Costi Ammissibili se l'Opera Audiovisiva è riconosciuta di Interesse Regionale, con un massimo di contributo in valore assoluto di 140.000 Euro;</t>
    </r>
  </si>
  <si>
    <r>
      <t>c)</t>
    </r>
    <r>
      <rPr>
        <sz val="10"/>
        <color rgb="FF231F20"/>
        <rFont val="Titillium"/>
        <family val="3"/>
      </rPr>
      <t xml:space="preserve"> un ulteriore 5% dei Costi Ammissibili se l'Opera Audiovisiva è riconosciuta di Particolare Interesse Regionale, aumentato al 10% nel caso sia la Quota Italiana che quella Estera  sono entrambe pari o superiori al 20%, con un massimo di contributo in valore assoluto di 260.000 Euro.</t>
    </r>
  </si>
  <si>
    <t>membro della UE al Coproduttore Estero su cui ha competenza?</t>
  </si>
  <si>
    <t>Se SI elencare i motivi tra quelli previsti dal sistema di incentivazione nazionale (art. 4 (3), D.I. Tax Credit Produttori)</t>
  </si>
  <si>
    <t>AAA</t>
  </si>
  <si>
    <t>digitare minuti</t>
  </si>
  <si>
    <t>Tax Credit Produttori?</t>
  </si>
  <si>
    <t>Opera Audiovisiva cui partecipano Paesi DAC di cui all'art. 1 (5) (e)  D.I.</t>
  </si>
  <si>
    <t>BBB</t>
  </si>
  <si>
    <t>CCC</t>
  </si>
  <si>
    <t>DDD</t>
  </si>
  <si>
    <t>Opera Prima o Seconda o di Giovani Auitori</t>
  </si>
  <si>
    <t>Opera Prima o Seconda</t>
  </si>
  <si>
    <t>Opera di Giovani Autori</t>
  </si>
  <si>
    <t>* Le Opere agevolabili: 
a. se Opere Cinematografiche, hanno una durata superiore  a 52 minuti e un Costo Complessivo di Produzione pari ad almeno 1.500.000 Euro. Tale limite è ridotto a 750.000 Euro per le Opere Prime e Seconde o di Giovani Autori ed è almeno pari a 400 Euro al minuto per i Documentari; 
b. se OpereTelevisive o Web:
i. che sono Opere di Narrazione e Finzione Scenica (fiction): hanno un Costo Complessivo di Produzione pari ad almeno 2.000 euro al minuto e hanno una durata pari o superiore a 52 minuti; 
ii. che sono Opere di Animazione o Documentari: hanno un Costo Complessivo di Produzione pari ad almeno 400 Euro al minuto e hanno una durata, nel caso delle opere di Animazione pari o superiore a 24 minuti o, nel caso di Documentari, pari o superiore a 40 minuti.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</si>
</sst>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%"/>
    <numFmt numFmtId="166" formatCode="_-* #,##0_-;\-* #,##0_-;_-* &quot;-&quot;??_-;_-@_-"/>
    <numFmt numFmtId="167" formatCode="_-* #,##0.00\ _€_-;\-* #,##0.00\ _€_-;_-* &quot;-&quot;??\ _€_-;_-@_-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Gill Sans MT"/>
      <family val="2"/>
    </font>
    <font>
      <sz val="10"/>
      <color theme="1"/>
      <name val="Gill Sans MT"/>
      <family val="2"/>
    </font>
    <font>
      <sz val="11"/>
      <color rgb="FF002060"/>
      <name val="Gill Sans MT"/>
      <family val="2"/>
    </font>
    <font>
      <b/>
      <sz val="11"/>
      <color theme="0"/>
      <name val="Gill Sans MT"/>
      <family val="2"/>
    </font>
    <font>
      <sz val="11"/>
      <color theme="1"/>
      <name val="Gill Sans MT"/>
      <family val="2"/>
    </font>
    <font>
      <b/>
      <sz val="11"/>
      <color theme="1"/>
      <name val="Gill Sans MT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Gill Sans MT"/>
      <family val="2"/>
    </font>
    <font>
      <b/>
      <sz val="11"/>
      <color theme="0"/>
      <name val="Titillium"/>
      <family val="3"/>
    </font>
    <font>
      <sz val="11"/>
      <color rgb="FF002060"/>
      <name val="Titillium"/>
      <family val="3"/>
    </font>
    <font>
      <b/>
      <sz val="11"/>
      <name val="Titillium"/>
      <family val="3"/>
    </font>
    <font>
      <sz val="11"/>
      <name val="Titillium"/>
      <family val="3"/>
    </font>
    <font>
      <sz val="8"/>
      <name val="Titillium"/>
      <family val="3"/>
    </font>
    <font>
      <sz val="11"/>
      <color rgb="FFFF0000"/>
      <name val="Titillium"/>
      <family val="3"/>
    </font>
    <font>
      <i/>
      <sz val="8"/>
      <name val="Titillium"/>
      <family val="3"/>
    </font>
    <font>
      <sz val="11"/>
      <color theme="1"/>
      <name val="Titillium"/>
      <family val="3"/>
    </font>
    <font>
      <i/>
      <sz val="11"/>
      <color theme="1"/>
      <name val="Titillium"/>
      <family val="3"/>
    </font>
    <font>
      <b/>
      <sz val="11"/>
      <color rgb="FF002060"/>
      <name val="Titillium"/>
      <family val="3"/>
    </font>
    <font>
      <b/>
      <sz val="11"/>
      <color theme="1"/>
      <name val="Titillium"/>
      <family val="3"/>
    </font>
    <font>
      <sz val="10"/>
      <color theme="1"/>
      <name val="Titillium"/>
      <family val="3"/>
    </font>
    <font>
      <b/>
      <sz val="11"/>
      <color rgb="FF003399"/>
      <name val="Titillium"/>
      <family val="3"/>
    </font>
    <font>
      <sz val="8"/>
      <color theme="1"/>
      <name val="Titillium"/>
      <family val="3"/>
    </font>
    <font>
      <sz val="11"/>
      <color rgb="FF003399"/>
      <name val="Titillium"/>
      <family val="3"/>
    </font>
    <font>
      <b/>
      <sz val="10"/>
      <color theme="1"/>
      <name val="Titillium"/>
      <family val="3"/>
    </font>
    <font>
      <b/>
      <sz val="10"/>
      <color rgb="FF002060"/>
      <name val="Titillium"/>
      <family val="3"/>
    </font>
    <font>
      <sz val="10"/>
      <color rgb="FF003399"/>
      <name val="Titillium"/>
      <family val="3"/>
    </font>
    <font>
      <b/>
      <sz val="10"/>
      <color rgb="FF003399"/>
      <name val="Titillium"/>
      <family val="3"/>
    </font>
    <font>
      <b/>
      <sz val="10"/>
      <color rgb="FFFF0000"/>
      <name val="Titillium"/>
      <family val="3"/>
    </font>
    <font>
      <b/>
      <sz val="10"/>
      <name val="Titillium"/>
      <family val="3"/>
    </font>
    <font>
      <sz val="10"/>
      <name val="Titillium"/>
      <family val="3"/>
    </font>
    <font>
      <i/>
      <sz val="10"/>
      <color theme="1"/>
      <name val="Titillium"/>
      <family val="3"/>
    </font>
    <font>
      <sz val="10"/>
      <color rgb="FF3C3C3C"/>
      <name val="Titillium"/>
      <family val="3"/>
    </font>
    <font>
      <b/>
      <sz val="10"/>
      <color rgb="FF3C3C3C"/>
      <name val="Titillium"/>
      <family val="3"/>
    </font>
    <font>
      <b/>
      <sz val="10"/>
      <color theme="0"/>
      <name val="Titillium"/>
      <family val="3"/>
    </font>
    <font>
      <sz val="10"/>
      <color rgb="FF002060"/>
      <name val="Titillium"/>
      <family val="3"/>
    </font>
    <font>
      <sz val="10"/>
      <color rgb="FF000000"/>
      <name val="Titillium"/>
      <family val="3"/>
    </font>
    <font>
      <b/>
      <sz val="10"/>
      <color rgb="FF000000"/>
      <name val="Titillium"/>
      <family val="3"/>
    </font>
    <font>
      <i/>
      <sz val="8"/>
      <color theme="1"/>
      <name val="Titillium"/>
      <family val="3"/>
    </font>
    <font>
      <b/>
      <i/>
      <sz val="8"/>
      <color theme="1"/>
      <name val="Titillium"/>
      <family val="3"/>
    </font>
    <font>
      <sz val="10"/>
      <color rgb="FF231F20"/>
      <name val="Titillium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7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2">
    <xf numFmtId="0" fontId="0" fillId="0" borderId="0" xfId="0"/>
    <xf numFmtId="0" fontId="4" fillId="0" borderId="0" xfId="0" applyFont="1"/>
    <xf numFmtId="43" fontId="4" fillId="0" borderId="0" xfId="1" applyFont="1" applyFill="1" applyBorder="1"/>
    <xf numFmtId="0" fontId="4" fillId="2" borderId="0" xfId="0" applyFont="1" applyFill="1"/>
    <xf numFmtId="43" fontId="4" fillId="0" borderId="0" xfId="1" applyFont="1"/>
    <xf numFmtId="0" fontId="0" fillId="2" borderId="0" xfId="0" applyFill="1"/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0" fillId="0" borderId="0" xfId="0" applyAlignment="1">
      <alignment horizontal="left" vertical="center" wrapText="1"/>
    </xf>
    <xf numFmtId="0" fontId="2" fillId="0" borderId="0" xfId="0" applyFont="1"/>
    <xf numFmtId="0" fontId="7" fillId="0" borderId="0" xfId="0" applyFont="1"/>
    <xf numFmtId="43" fontId="7" fillId="0" borderId="0" xfId="1" applyFont="1"/>
    <xf numFmtId="0" fontId="8" fillId="0" borderId="0" xfId="0" applyFont="1"/>
    <xf numFmtId="0" fontId="4" fillId="5" borderId="19" xfId="0" applyFont="1" applyFill="1" applyBorder="1"/>
    <xf numFmtId="0" fontId="4" fillId="5" borderId="22" xfId="0" applyFont="1" applyFill="1" applyBorder="1"/>
    <xf numFmtId="0" fontId="4" fillId="5" borderId="1" xfId="0" applyFont="1" applyFill="1" applyBorder="1"/>
    <xf numFmtId="0" fontId="4" fillId="0" borderId="0" xfId="0" applyFont="1" applyAlignment="1">
      <alignment vertical="top"/>
    </xf>
    <xf numFmtId="43" fontId="7" fillId="0" borderId="0" xfId="1" applyFont="1" applyBorder="1"/>
    <xf numFmtId="0" fontId="3" fillId="5" borderId="22" xfId="0" applyFont="1" applyFill="1" applyBorder="1"/>
    <xf numFmtId="0" fontId="4" fillId="5" borderId="47" xfId="0" applyFont="1" applyFill="1" applyBorder="1"/>
    <xf numFmtId="43" fontId="4" fillId="5" borderId="48" xfId="0" applyNumberFormat="1" applyFont="1" applyFill="1" applyBorder="1"/>
    <xf numFmtId="43" fontId="4" fillId="5" borderId="46" xfId="0" applyNumberFormat="1" applyFont="1" applyFill="1" applyBorder="1"/>
    <xf numFmtId="43" fontId="4" fillId="5" borderId="49" xfId="0" applyNumberFormat="1" applyFont="1" applyFill="1" applyBorder="1"/>
    <xf numFmtId="43" fontId="4" fillId="5" borderId="47" xfId="0" applyNumberFormat="1" applyFont="1" applyFill="1" applyBorder="1"/>
    <xf numFmtId="43" fontId="4" fillId="5" borderId="45" xfId="0" applyNumberFormat="1" applyFont="1" applyFill="1" applyBorder="1"/>
    <xf numFmtId="43" fontId="4" fillId="2" borderId="0" xfId="0" applyNumberFormat="1" applyFont="1" applyFill="1"/>
    <xf numFmtId="165" fontId="4" fillId="2" borderId="0" xfId="2" applyNumberFormat="1" applyFont="1" applyFill="1" applyBorder="1"/>
    <xf numFmtId="43" fontId="7" fillId="0" borderId="7" xfId="1" applyFont="1" applyBorder="1" applyAlignment="1">
      <alignment horizontal="center"/>
    </xf>
    <xf numFmtId="43" fontId="7" fillId="0" borderId="10" xfId="1" applyFont="1" applyBorder="1"/>
    <xf numFmtId="43" fontId="7" fillId="0" borderId="0" xfId="1" applyFont="1" applyBorder="1" applyAlignment="1">
      <alignment horizontal="center"/>
    </xf>
    <xf numFmtId="43" fontId="2" fillId="0" borderId="0" xfId="1" applyFont="1" applyBorder="1" applyAlignment="1">
      <alignment horizontal="center"/>
    </xf>
    <xf numFmtId="43" fontId="8" fillId="0" borderId="0" xfId="1" applyFont="1" applyBorder="1" applyAlignment="1">
      <alignment horizontal="center"/>
    </xf>
    <xf numFmtId="43" fontId="8" fillId="0" borderId="0" xfId="1" applyFont="1" applyBorder="1"/>
    <xf numFmtId="43" fontId="0" fillId="0" borderId="0" xfId="0" applyNumberFormat="1"/>
    <xf numFmtId="43" fontId="7" fillId="0" borderId="11" xfId="1" applyFont="1" applyBorder="1"/>
    <xf numFmtId="43" fontId="7" fillId="0" borderId="12" xfId="1" applyFont="1" applyBorder="1"/>
    <xf numFmtId="43" fontId="8" fillId="0" borderId="3" xfId="0" applyNumberFormat="1" applyFont="1" applyBorder="1"/>
    <xf numFmtId="43" fontId="7" fillId="0" borderId="9" xfId="1" applyFont="1" applyBorder="1" applyAlignment="1">
      <alignment horizontal="center"/>
    </xf>
    <xf numFmtId="43" fontId="7" fillId="0" borderId="5" xfId="1" applyFont="1" applyBorder="1" applyAlignment="1">
      <alignment horizontal="center"/>
    </xf>
    <xf numFmtId="0" fontId="4" fillId="0" borderId="9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10" fillId="0" borderId="0" xfId="0" applyFont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/>
    <xf numFmtId="10" fontId="11" fillId="0" borderId="0" xfId="2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12" fillId="5" borderId="31" xfId="0" applyFont="1" applyFill="1" applyBorder="1" applyAlignment="1">
      <alignment horizontal="center" wrapText="1"/>
    </xf>
    <xf numFmtId="0" fontId="12" fillId="5" borderId="27" xfId="0" applyFont="1" applyFill="1" applyBorder="1" applyAlignment="1">
      <alignment horizontal="center" wrapText="1"/>
    </xf>
    <xf numFmtId="0" fontId="12" fillId="5" borderId="28" xfId="0" applyFont="1" applyFill="1" applyBorder="1" applyAlignment="1">
      <alignment horizontal="center" wrapText="1"/>
    </xf>
    <xf numFmtId="0" fontId="14" fillId="5" borderId="18" xfId="0" applyFont="1" applyFill="1" applyBorder="1" applyAlignment="1">
      <alignment horizontal="center"/>
    </xf>
    <xf numFmtId="0" fontId="15" fillId="5" borderId="0" xfId="0" applyFont="1" applyFill="1" applyAlignment="1">
      <alignment horizontal="left"/>
    </xf>
    <xf numFmtId="43" fontId="15" fillId="0" borderId="3" xfId="1" applyFont="1" applyFill="1" applyBorder="1" applyAlignment="1" applyProtection="1">
      <alignment horizontal="center"/>
      <protection locked="0"/>
    </xf>
    <xf numFmtId="0" fontId="14" fillId="5" borderId="2" xfId="0" applyFont="1" applyFill="1" applyBorder="1" applyAlignment="1">
      <alignment horizontal="center"/>
    </xf>
    <xf numFmtId="0" fontId="14" fillId="5" borderId="0" xfId="0" applyFont="1" applyFill="1" applyAlignment="1">
      <alignment horizontal="center"/>
    </xf>
    <xf numFmtId="0" fontId="16" fillId="5" borderId="0" xfId="0" applyFont="1" applyFill="1" applyAlignment="1">
      <alignment horizontal="center"/>
    </xf>
    <xf numFmtId="0" fontId="15" fillId="5" borderId="0" xfId="0" applyFont="1" applyFill="1" applyAlignment="1">
      <alignment horizontal="left" wrapText="1"/>
    </xf>
    <xf numFmtId="0" fontId="15" fillId="0" borderId="3" xfId="0" applyFont="1" applyBorder="1" applyAlignment="1" applyProtection="1">
      <alignment horizontal="center"/>
      <protection locked="0"/>
    </xf>
    <xf numFmtId="164" fontId="15" fillId="0" borderId="3" xfId="1" applyNumberFormat="1" applyFont="1" applyFill="1" applyBorder="1" applyAlignment="1" applyProtection="1">
      <alignment horizontal="right"/>
      <protection locked="0"/>
    </xf>
    <xf numFmtId="164" fontId="15" fillId="5" borderId="0" xfId="1" applyNumberFormat="1" applyFont="1" applyFill="1" applyBorder="1" applyAlignment="1">
      <alignment horizontal="right"/>
    </xf>
    <xf numFmtId="43" fontId="17" fillId="5" borderId="3" xfId="1" applyFont="1" applyFill="1" applyBorder="1" applyAlignment="1">
      <alignment horizontal="center"/>
    </xf>
    <xf numFmtId="0" fontId="19" fillId="5" borderId="18" xfId="0" applyFont="1" applyFill="1" applyBorder="1"/>
    <xf numFmtId="0" fontId="20" fillId="5" borderId="0" xfId="0" applyFont="1" applyFill="1" applyAlignment="1">
      <alignment horizontal="left" wrapText="1"/>
    </xf>
    <xf numFmtId="0" fontId="19" fillId="5" borderId="2" xfId="0" applyFont="1" applyFill="1" applyBorder="1"/>
    <xf numFmtId="0" fontId="19" fillId="5" borderId="4" xfId="0" applyFont="1" applyFill="1" applyBorder="1" applyAlignment="1">
      <alignment horizontal="left"/>
    </xf>
    <xf numFmtId="3" fontId="19" fillId="0" borderId="10" xfId="0" applyNumberFormat="1" applyFont="1" applyBorder="1" applyProtection="1">
      <protection locked="0"/>
    </xf>
    <xf numFmtId="0" fontId="20" fillId="0" borderId="6" xfId="0" applyFont="1" applyBorder="1" applyAlignment="1" applyProtection="1">
      <alignment horizontal="left"/>
      <protection locked="0"/>
    </xf>
    <xf numFmtId="3" fontId="19" fillId="0" borderId="11" xfId="0" applyNumberFormat="1" applyFont="1" applyBorder="1" applyProtection="1">
      <protection locked="0"/>
    </xf>
    <xf numFmtId="0" fontId="22" fillId="5" borderId="8" xfId="0" applyFont="1" applyFill="1" applyBorder="1"/>
    <xf numFmtId="3" fontId="22" fillId="5" borderId="12" xfId="0" applyNumberFormat="1" applyFont="1" applyFill="1" applyBorder="1"/>
    <xf numFmtId="0" fontId="19" fillId="0" borderId="11" xfId="0" applyFont="1" applyBorder="1" applyAlignment="1" applyProtection="1">
      <alignment horizontal="left"/>
      <protection locked="0"/>
    </xf>
    <xf numFmtId="0" fontId="19" fillId="5" borderId="12" xfId="0" applyFont="1" applyFill="1" applyBorder="1" applyAlignment="1">
      <alignment horizontal="left"/>
    </xf>
    <xf numFmtId="3" fontId="19" fillId="5" borderId="12" xfId="0" applyNumberFormat="1" applyFont="1" applyFill="1" applyBorder="1" applyAlignment="1">
      <alignment horizontal="right"/>
    </xf>
    <xf numFmtId="0" fontId="22" fillId="5" borderId="3" xfId="0" applyFont="1" applyFill="1" applyBorder="1" applyAlignment="1">
      <alignment horizontal="left"/>
    </xf>
    <xf numFmtId="3" fontId="19" fillId="5" borderId="3" xfId="0" applyNumberFormat="1" applyFont="1" applyFill="1" applyBorder="1" applyAlignment="1">
      <alignment horizontal="right"/>
    </xf>
    <xf numFmtId="0" fontId="19" fillId="0" borderId="10" xfId="0" applyFont="1" applyBorder="1" applyProtection="1">
      <protection locked="0"/>
    </xf>
    <xf numFmtId="0" fontId="19" fillId="0" borderId="11" xfId="0" applyFont="1" applyBorder="1" applyProtection="1">
      <protection locked="0"/>
    </xf>
    <xf numFmtId="0" fontId="22" fillId="5" borderId="12" xfId="0" applyFont="1" applyFill="1" applyBorder="1" applyAlignment="1">
      <alignment horizontal="left"/>
    </xf>
    <xf numFmtId="3" fontId="22" fillId="5" borderId="3" xfId="0" applyNumberFormat="1" applyFont="1" applyFill="1" applyBorder="1" applyAlignment="1">
      <alignment horizontal="right"/>
    </xf>
    <xf numFmtId="0" fontId="22" fillId="5" borderId="12" xfId="0" applyFont="1" applyFill="1" applyBorder="1"/>
    <xf numFmtId="9" fontId="22" fillId="5" borderId="12" xfId="2" applyFont="1" applyFill="1" applyBorder="1" applyAlignment="1">
      <alignment horizontal="right"/>
    </xf>
    <xf numFmtId="0" fontId="22" fillId="5" borderId="0" xfId="0" applyFont="1" applyFill="1"/>
    <xf numFmtId="9" fontId="22" fillId="5" borderId="0" xfId="2" applyFont="1" applyFill="1" applyBorder="1" applyAlignment="1">
      <alignment horizontal="right"/>
    </xf>
    <xf numFmtId="0" fontId="19" fillId="5" borderId="0" xfId="0" applyFont="1" applyFill="1"/>
    <xf numFmtId="9" fontId="19" fillId="0" borderId="3" xfId="2" applyFont="1" applyFill="1" applyBorder="1" applyAlignment="1" applyProtection="1">
      <alignment horizontal="center"/>
      <protection locked="0"/>
    </xf>
    <xf numFmtId="0" fontId="23" fillId="5" borderId="0" xfId="0" applyFont="1" applyFill="1"/>
    <xf numFmtId="9" fontId="22" fillId="5" borderId="0" xfId="2" applyFont="1" applyFill="1" applyBorder="1" applyAlignment="1">
      <alignment horizontal="center"/>
    </xf>
    <xf numFmtId="0" fontId="19" fillId="5" borderId="19" xfId="0" applyFont="1" applyFill="1" applyBorder="1"/>
    <xf numFmtId="0" fontId="19" fillId="5" borderId="22" xfId="0" applyFont="1" applyFill="1" applyBorder="1"/>
    <xf numFmtId="0" fontId="19" fillId="5" borderId="1" xfId="0" applyFont="1" applyFill="1" applyBorder="1"/>
    <xf numFmtId="0" fontId="21" fillId="5" borderId="31" xfId="0" applyFont="1" applyFill="1" applyBorder="1"/>
    <xf numFmtId="0" fontId="19" fillId="5" borderId="27" xfId="0" applyFont="1" applyFill="1" applyBorder="1"/>
    <xf numFmtId="0" fontId="19" fillId="5" borderId="28" xfId="0" applyFont="1" applyFill="1" applyBorder="1"/>
    <xf numFmtId="0" fontId="24" fillId="5" borderId="4" xfId="0" applyFont="1" applyFill="1" applyBorder="1" applyAlignment="1">
      <alignment wrapText="1"/>
    </xf>
    <xf numFmtId="0" fontId="24" fillId="5" borderId="10" xfId="0" applyFont="1" applyFill="1" applyBorder="1" applyAlignment="1">
      <alignment horizontal="center" vertical="center" wrapText="1"/>
    </xf>
    <xf numFmtId="0" fontId="24" fillId="5" borderId="0" xfId="0" applyFont="1" applyFill="1"/>
    <xf numFmtId="0" fontId="14" fillId="5" borderId="27" xfId="0" applyFont="1" applyFill="1" applyBorder="1" applyAlignment="1">
      <alignment horizontal="center"/>
    </xf>
    <xf numFmtId="0" fontId="15" fillId="5" borderId="27" xfId="0" applyFont="1" applyFill="1" applyBorder="1" applyAlignment="1">
      <alignment horizontal="center"/>
    </xf>
    <xf numFmtId="0" fontId="22" fillId="5" borderId="4" xfId="0" applyFont="1" applyFill="1" applyBorder="1"/>
    <xf numFmtId="0" fontId="19" fillId="5" borderId="23" xfId="0" applyFont="1" applyFill="1" applyBorder="1"/>
    <xf numFmtId="0" fontId="19" fillId="5" borderId="5" xfId="0" applyFont="1" applyFill="1" applyBorder="1"/>
    <xf numFmtId="0" fontId="19" fillId="5" borderId="6" xfId="0" applyFont="1" applyFill="1" applyBorder="1"/>
    <xf numFmtId="0" fontId="15" fillId="5" borderId="0" xfId="0" applyFont="1" applyFill="1" applyAlignment="1">
      <alignment horizontal="center"/>
    </xf>
    <xf numFmtId="0" fontId="15" fillId="5" borderId="7" xfId="0" applyFont="1" applyFill="1" applyBorder="1" applyAlignment="1">
      <alignment horizontal="center"/>
    </xf>
    <xf numFmtId="43" fontId="19" fillId="0" borderId="3" xfId="1" applyFont="1" applyFill="1" applyBorder="1" applyAlignment="1" applyProtection="1">
      <alignment horizontal="center"/>
      <protection locked="0"/>
    </xf>
    <xf numFmtId="43" fontId="19" fillId="5" borderId="3" xfId="1" applyFont="1" applyFill="1" applyBorder="1" applyAlignment="1">
      <alignment horizontal="center"/>
    </xf>
    <xf numFmtId="0" fontId="19" fillId="5" borderId="7" xfId="0" applyFont="1" applyFill="1" applyBorder="1"/>
    <xf numFmtId="0" fontId="19" fillId="5" borderId="8" xfId="0" applyFont="1" applyFill="1" applyBorder="1"/>
    <xf numFmtId="0" fontId="19" fillId="5" borderId="24" xfId="0" applyFont="1" applyFill="1" applyBorder="1"/>
    <xf numFmtId="0" fontId="19" fillId="5" borderId="9" xfId="0" applyFont="1" applyFill="1" applyBorder="1"/>
    <xf numFmtId="0" fontId="19" fillId="5" borderId="0" xfId="0" applyFont="1" applyFill="1" applyAlignment="1">
      <alignment horizontal="left"/>
    </xf>
    <xf numFmtId="0" fontId="22" fillId="5" borderId="37" xfId="0" applyFont="1" applyFill="1" applyBorder="1" applyAlignment="1">
      <alignment horizontal="center" vertical="center"/>
    </xf>
    <xf numFmtId="0" fontId="22" fillId="5" borderId="14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 wrapText="1"/>
    </xf>
    <xf numFmtId="0" fontId="22" fillId="5" borderId="14" xfId="0" applyFont="1" applyFill="1" applyBorder="1" applyAlignment="1">
      <alignment horizontal="center" vertical="center" wrapText="1"/>
    </xf>
    <xf numFmtId="9" fontId="19" fillId="0" borderId="6" xfId="2" applyFont="1" applyFill="1" applyBorder="1" applyProtection="1">
      <protection locked="0"/>
    </xf>
    <xf numFmtId="43" fontId="19" fillId="5" borderId="7" xfId="0" applyNumberFormat="1" applyFont="1" applyFill="1" applyBorder="1"/>
    <xf numFmtId="43" fontId="19" fillId="5" borderId="0" xfId="0" applyNumberFormat="1" applyFont="1" applyFill="1"/>
    <xf numFmtId="43" fontId="19" fillId="5" borderId="7" xfId="1" applyFont="1" applyFill="1" applyBorder="1"/>
    <xf numFmtId="9" fontId="19" fillId="5" borderId="37" xfId="2" applyFont="1" applyFill="1" applyBorder="1"/>
    <xf numFmtId="43" fontId="19" fillId="5" borderId="14" xfId="0" applyNumberFormat="1" applyFont="1" applyFill="1" applyBorder="1"/>
    <xf numFmtId="43" fontId="19" fillId="5" borderId="13" xfId="0" applyNumberFormat="1" applyFont="1" applyFill="1" applyBorder="1"/>
    <xf numFmtId="43" fontId="19" fillId="5" borderId="14" xfId="1" applyFont="1" applyFill="1" applyBorder="1"/>
    <xf numFmtId="0" fontId="22" fillId="5" borderId="18" xfId="0" applyFont="1" applyFill="1" applyBorder="1"/>
    <xf numFmtId="9" fontId="22" fillId="5" borderId="37" xfId="0" applyNumberFormat="1" applyFont="1" applyFill="1" applyBorder="1"/>
    <xf numFmtId="43" fontId="22" fillId="5" borderId="14" xfId="1" applyFont="1" applyFill="1" applyBorder="1"/>
    <xf numFmtId="43" fontId="22" fillId="5" borderId="13" xfId="1" applyFont="1" applyFill="1" applyBorder="1"/>
    <xf numFmtId="43" fontId="22" fillId="5" borderId="2" xfId="1" applyFont="1" applyFill="1" applyBorder="1"/>
    <xf numFmtId="9" fontId="22" fillId="5" borderId="37" xfId="2" applyFont="1" applyFill="1" applyBorder="1"/>
    <xf numFmtId="43" fontId="22" fillId="5" borderId="14" xfId="0" applyNumberFormat="1" applyFont="1" applyFill="1" applyBorder="1"/>
    <xf numFmtId="43" fontId="22" fillId="5" borderId="13" xfId="0" applyNumberFormat="1" applyFont="1" applyFill="1" applyBorder="1"/>
    <xf numFmtId="0" fontId="22" fillId="5" borderId="2" xfId="0" applyFont="1" applyFill="1" applyBorder="1"/>
    <xf numFmtId="9" fontId="19" fillId="5" borderId="22" xfId="0" applyNumberFormat="1" applyFont="1" applyFill="1" applyBorder="1"/>
    <xf numFmtId="43" fontId="19" fillId="5" borderId="22" xfId="0" applyNumberFormat="1" applyFont="1" applyFill="1" applyBorder="1"/>
    <xf numFmtId="0" fontId="24" fillId="5" borderId="31" xfId="0" applyFont="1" applyFill="1" applyBorder="1" applyAlignment="1">
      <alignment horizontal="left"/>
    </xf>
    <xf numFmtId="0" fontId="25" fillId="5" borderId="23" xfId="0" applyFont="1" applyFill="1" applyBorder="1"/>
    <xf numFmtId="0" fontId="25" fillId="5" borderId="6" xfId="0" applyFont="1" applyFill="1" applyBorder="1"/>
    <xf numFmtId="0" fontId="25" fillId="5" borderId="8" xfId="0" applyFont="1" applyFill="1" applyBorder="1"/>
    <xf numFmtId="0" fontId="26" fillId="4" borderId="0" xfId="0" applyFont="1" applyFill="1"/>
    <xf numFmtId="0" fontId="19" fillId="5" borderId="31" xfId="0" applyFont="1" applyFill="1" applyBorder="1"/>
    <xf numFmtId="0" fontId="24" fillId="5" borderId="27" xfId="0" applyFont="1" applyFill="1" applyBorder="1"/>
    <xf numFmtId="0" fontId="22" fillId="5" borderId="10" xfId="0" applyFont="1" applyFill="1" applyBorder="1" applyAlignment="1">
      <alignment horizontal="center"/>
    </xf>
    <xf numFmtId="0" fontId="22" fillId="5" borderId="4" xfId="0" applyFont="1" applyFill="1" applyBorder="1" applyAlignment="1">
      <alignment horizontal="right" wrapText="1"/>
    </xf>
    <xf numFmtId="0" fontId="19" fillId="5" borderId="10" xfId="0" applyFont="1" applyFill="1" applyBorder="1"/>
    <xf numFmtId="0" fontId="19" fillId="5" borderId="6" xfId="0" applyFont="1" applyFill="1" applyBorder="1" applyAlignment="1">
      <alignment wrapText="1"/>
    </xf>
    <xf numFmtId="166" fontId="19" fillId="0" borderId="11" xfId="1" applyNumberFormat="1" applyFont="1" applyFill="1" applyBorder="1" applyProtection="1">
      <protection locked="0"/>
    </xf>
    <xf numFmtId="0" fontId="19" fillId="5" borderId="8" xfId="0" applyFont="1" applyFill="1" applyBorder="1" applyAlignment="1">
      <alignment wrapText="1"/>
    </xf>
    <xf numFmtId="0" fontId="19" fillId="0" borderId="12" xfId="0" applyFont="1" applyBorder="1" applyAlignment="1" applyProtection="1">
      <alignment vertical="top"/>
      <protection locked="0"/>
    </xf>
    <xf numFmtId="0" fontId="19" fillId="5" borderId="4" xfId="0" applyFont="1" applyFill="1" applyBorder="1"/>
    <xf numFmtId="0" fontId="22" fillId="5" borderId="23" xfId="0" applyFont="1" applyFill="1" applyBorder="1" applyAlignment="1">
      <alignment horizontal="center"/>
    </xf>
    <xf numFmtId="0" fontId="22" fillId="5" borderId="6" xfId="0" applyFont="1" applyFill="1" applyBorder="1" applyAlignment="1">
      <alignment horizontal="left" vertical="center"/>
    </xf>
    <xf numFmtId="0" fontId="19" fillId="0" borderId="0" xfId="0" applyFont="1" applyAlignment="1" applyProtection="1">
      <alignment horizontal="right" vertical="top" wrapText="1"/>
      <protection locked="0"/>
    </xf>
    <xf numFmtId="0" fontId="19" fillId="0" borderId="0" xfId="0" applyFont="1" applyAlignment="1" applyProtection="1">
      <alignment horizontal="right"/>
      <protection locked="0"/>
    </xf>
    <xf numFmtId="0" fontId="19" fillId="0" borderId="7" xfId="0" applyFont="1" applyBorder="1" applyAlignment="1" applyProtection="1">
      <alignment horizontal="right" vertical="top" wrapText="1"/>
      <protection locked="0"/>
    </xf>
    <xf numFmtId="0" fontId="20" fillId="0" borderId="6" xfId="0" applyFont="1" applyBorder="1" applyAlignment="1" applyProtection="1">
      <alignment horizontal="left" vertical="center"/>
      <protection locked="0"/>
    </xf>
    <xf numFmtId="0" fontId="20" fillId="0" borderId="8" xfId="0" applyFont="1" applyBorder="1" applyAlignment="1" applyProtection="1">
      <alignment horizontal="left" vertical="center"/>
      <protection locked="0"/>
    </xf>
    <xf numFmtId="0" fontId="19" fillId="0" borderId="24" xfId="0" applyFont="1" applyBorder="1" applyAlignment="1" applyProtection="1">
      <alignment horizontal="right" vertical="top" wrapText="1"/>
      <protection locked="0"/>
    </xf>
    <xf numFmtId="0" fontId="19" fillId="0" borderId="24" xfId="0" applyFont="1" applyBorder="1" applyAlignment="1" applyProtection="1">
      <alignment horizontal="right"/>
      <protection locked="0"/>
    </xf>
    <xf numFmtId="0" fontId="19" fillId="0" borderId="9" xfId="0" applyFont="1" applyBorder="1" applyAlignment="1" applyProtection="1">
      <alignment horizontal="right" vertical="top" wrapText="1"/>
      <protection locked="0"/>
    </xf>
    <xf numFmtId="0" fontId="20" fillId="5" borderId="22" xfId="0" applyFont="1" applyFill="1" applyBorder="1"/>
    <xf numFmtId="0" fontId="27" fillId="5" borderId="31" xfId="0" applyFont="1" applyFill="1" applyBorder="1"/>
    <xf numFmtId="0" fontId="27" fillId="5" borderId="34" xfId="0" applyFont="1" applyFill="1" applyBorder="1" applyAlignment="1">
      <alignment horizontal="center"/>
    </xf>
    <xf numFmtId="0" fontId="27" fillId="5" borderId="27" xfId="0" applyFont="1" applyFill="1" applyBorder="1" applyAlignment="1">
      <alignment horizontal="center"/>
    </xf>
    <xf numFmtId="0" fontId="27" fillId="5" borderId="33" xfId="0" applyFont="1" applyFill="1" applyBorder="1" applyAlignment="1">
      <alignment horizontal="center"/>
    </xf>
    <xf numFmtId="0" fontId="27" fillId="5" borderId="28" xfId="0" applyFont="1" applyFill="1" applyBorder="1" applyAlignment="1">
      <alignment horizontal="center"/>
    </xf>
    <xf numFmtId="0" fontId="23" fillId="5" borderId="19" xfId="0" applyFont="1" applyFill="1" applyBorder="1"/>
    <xf numFmtId="0" fontId="25" fillId="5" borderId="38" xfId="0" applyFont="1" applyFill="1" applyBorder="1" applyAlignment="1">
      <alignment wrapText="1"/>
    </xf>
    <xf numFmtId="0" fontId="25" fillId="5" borderId="22" xfId="0" applyFont="1" applyFill="1" applyBorder="1" applyAlignment="1">
      <alignment wrapText="1"/>
    </xf>
    <xf numFmtId="0" fontId="25" fillId="5" borderId="20" xfId="0" applyFont="1" applyFill="1" applyBorder="1" applyAlignment="1">
      <alignment wrapText="1"/>
    </xf>
    <xf numFmtId="0" fontId="25" fillId="5" borderId="1" xfId="0" applyFont="1" applyFill="1" applyBorder="1" applyAlignment="1">
      <alignment wrapText="1"/>
    </xf>
    <xf numFmtId="0" fontId="27" fillId="5" borderId="31" xfId="0" applyFont="1" applyFill="1" applyBorder="1" applyAlignment="1">
      <alignment horizontal="right" vertical="center" wrapText="1"/>
    </xf>
    <xf numFmtId="0" fontId="27" fillId="5" borderId="33" xfId="0" applyFont="1" applyFill="1" applyBorder="1" applyAlignment="1">
      <alignment vertical="center" wrapText="1"/>
    </xf>
    <xf numFmtId="43" fontId="27" fillId="5" borderId="35" xfId="1" applyFont="1" applyFill="1" applyBorder="1"/>
    <xf numFmtId="43" fontId="23" fillId="5" borderId="34" xfId="1" applyFont="1" applyFill="1" applyBorder="1"/>
    <xf numFmtId="43" fontId="23" fillId="5" borderId="27" xfId="1" applyFont="1" applyFill="1" applyBorder="1"/>
    <xf numFmtId="43" fontId="23" fillId="5" borderId="33" xfId="1" applyFont="1" applyFill="1" applyBorder="1"/>
    <xf numFmtId="43" fontId="23" fillId="5" borderId="28" xfId="1" applyFont="1" applyFill="1" applyBorder="1"/>
    <xf numFmtId="0" fontId="23" fillId="5" borderId="18" xfId="0" applyFont="1" applyFill="1" applyBorder="1" applyAlignment="1">
      <alignment vertical="center" wrapText="1"/>
    </xf>
    <xf numFmtId="0" fontId="23" fillId="5" borderId="7" xfId="0" applyFont="1" applyFill="1" applyBorder="1" applyAlignment="1">
      <alignment vertical="center" wrapText="1"/>
    </xf>
    <xf numFmtId="43" fontId="23" fillId="5" borderId="11" xfId="1" applyFont="1" applyFill="1" applyBorder="1" applyProtection="1">
      <protection locked="0"/>
    </xf>
    <xf numFmtId="43" fontId="23" fillId="5" borderId="11" xfId="1" applyFont="1" applyFill="1" applyBorder="1"/>
    <xf numFmtId="43" fontId="23" fillId="0" borderId="6" xfId="1" applyFont="1" applyFill="1" applyBorder="1" applyProtection="1">
      <protection locked="0"/>
    </xf>
    <xf numFmtId="43" fontId="23" fillId="0" borderId="0" xfId="1" applyFont="1" applyFill="1" applyBorder="1" applyProtection="1">
      <protection locked="0"/>
    </xf>
    <xf numFmtId="43" fontId="23" fillId="0" borderId="7" xfId="1" applyFont="1" applyFill="1" applyBorder="1" applyProtection="1">
      <protection locked="0"/>
    </xf>
    <xf numFmtId="43" fontId="23" fillId="0" borderId="2" xfId="1" applyFont="1" applyFill="1" applyBorder="1" applyProtection="1">
      <protection locked="0"/>
    </xf>
    <xf numFmtId="0" fontId="23" fillId="5" borderId="26" xfId="0" applyFont="1" applyFill="1" applyBorder="1" applyAlignment="1">
      <alignment vertical="center" wrapText="1"/>
    </xf>
    <xf numFmtId="0" fontId="23" fillId="5" borderId="9" xfId="0" applyFont="1" applyFill="1" applyBorder="1" applyAlignment="1">
      <alignment vertical="center" wrapText="1"/>
    </xf>
    <xf numFmtId="43" fontId="23" fillId="5" borderId="12" xfId="1" applyFont="1" applyFill="1" applyBorder="1" applyProtection="1">
      <protection locked="0"/>
    </xf>
    <xf numFmtId="43" fontId="23" fillId="5" borderId="12" xfId="1" applyFont="1" applyFill="1" applyBorder="1"/>
    <xf numFmtId="43" fontId="23" fillId="0" borderId="8" xfId="1" applyFont="1" applyFill="1" applyBorder="1" applyProtection="1">
      <protection locked="0"/>
    </xf>
    <xf numFmtId="43" fontId="23" fillId="0" borderId="24" xfId="1" applyFont="1" applyFill="1" applyBorder="1" applyProtection="1">
      <protection locked="0"/>
    </xf>
    <xf numFmtId="43" fontId="23" fillId="0" borderId="9" xfId="1" applyFont="1" applyFill="1" applyBorder="1" applyProtection="1">
      <protection locked="0"/>
    </xf>
    <xf numFmtId="43" fontId="23" fillId="0" borderId="32" xfId="1" applyFont="1" applyFill="1" applyBorder="1" applyProtection="1">
      <protection locked="0"/>
    </xf>
    <xf numFmtId="0" fontId="27" fillId="5" borderId="25" xfId="0" applyFont="1" applyFill="1" applyBorder="1" applyAlignment="1">
      <alignment horizontal="right" vertical="center" wrapText="1"/>
    </xf>
    <xf numFmtId="0" fontId="27" fillId="5" borderId="5" xfId="0" applyFont="1" applyFill="1" applyBorder="1" applyAlignment="1">
      <alignment vertical="center" wrapText="1"/>
    </xf>
    <xf numFmtId="43" fontId="27" fillId="5" borderId="10" xfId="1" applyFont="1" applyFill="1" applyBorder="1"/>
    <xf numFmtId="43" fontId="23" fillId="5" borderId="4" xfId="1" applyFont="1" applyFill="1" applyBorder="1"/>
    <xf numFmtId="43" fontId="23" fillId="5" borderId="23" xfId="1" applyFont="1" applyFill="1" applyBorder="1"/>
    <xf numFmtId="43" fontId="23" fillId="5" borderId="5" xfId="1" applyFont="1" applyFill="1" applyBorder="1"/>
    <xf numFmtId="43" fontId="23" fillId="5" borderId="30" xfId="1" applyFont="1" applyFill="1" applyBorder="1"/>
    <xf numFmtId="0" fontId="27" fillId="5" borderId="25" xfId="0" applyFont="1" applyFill="1" applyBorder="1" applyAlignment="1">
      <alignment vertical="center" wrapText="1"/>
    </xf>
    <xf numFmtId="43" fontId="27" fillId="5" borderId="10" xfId="1" applyFont="1" applyFill="1" applyBorder="1" applyAlignment="1">
      <alignment horizontal="center" vertical="center"/>
    </xf>
    <xf numFmtId="43" fontId="23" fillId="5" borderId="4" xfId="1" applyFont="1" applyFill="1" applyBorder="1" applyAlignment="1">
      <alignment horizontal="center" vertical="center"/>
    </xf>
    <xf numFmtId="43" fontId="23" fillId="5" borderId="23" xfId="1" applyFont="1" applyFill="1" applyBorder="1" applyAlignment="1">
      <alignment horizontal="center" vertical="center"/>
    </xf>
    <xf numFmtId="43" fontId="23" fillId="5" borderId="5" xfId="1" applyFont="1" applyFill="1" applyBorder="1" applyAlignment="1">
      <alignment horizontal="center" vertical="center"/>
    </xf>
    <xf numFmtId="43" fontId="23" fillId="5" borderId="30" xfId="1" applyFont="1" applyFill="1" applyBorder="1" applyAlignment="1">
      <alignment horizontal="center" vertical="center"/>
    </xf>
    <xf numFmtId="0" fontId="23" fillId="5" borderId="20" xfId="0" applyFont="1" applyFill="1" applyBorder="1"/>
    <xf numFmtId="43" fontId="23" fillId="5" borderId="21" xfId="1" applyFont="1" applyFill="1" applyBorder="1"/>
    <xf numFmtId="43" fontId="23" fillId="5" borderId="38" xfId="1" applyFont="1" applyFill="1" applyBorder="1"/>
    <xf numFmtId="43" fontId="23" fillId="5" borderId="22" xfId="1" applyFont="1" applyFill="1" applyBorder="1"/>
    <xf numFmtId="43" fontId="23" fillId="5" borderId="20" xfId="1" applyFont="1" applyFill="1" applyBorder="1"/>
    <xf numFmtId="43" fontId="23" fillId="5" borderId="1" xfId="1" applyFont="1" applyFill="1" applyBorder="1"/>
    <xf numFmtId="0" fontId="28" fillId="5" borderId="31" xfId="0" applyFont="1" applyFill="1" applyBorder="1"/>
    <xf numFmtId="0" fontId="23" fillId="5" borderId="31" xfId="0" applyFont="1" applyFill="1" applyBorder="1"/>
    <xf numFmtId="0" fontId="23" fillId="5" borderId="25" xfId="0" applyFont="1" applyFill="1" applyBorder="1"/>
    <xf numFmtId="43" fontId="23" fillId="5" borderId="10" xfId="1" applyFont="1" applyFill="1" applyBorder="1"/>
    <xf numFmtId="9" fontId="23" fillId="5" borderId="10" xfId="1" applyNumberFormat="1" applyFont="1" applyFill="1" applyBorder="1"/>
    <xf numFmtId="9" fontId="23" fillId="5" borderId="4" xfId="1" applyNumberFormat="1" applyFont="1" applyFill="1" applyBorder="1"/>
    <xf numFmtId="9" fontId="23" fillId="5" borderId="23" xfId="1" applyNumberFormat="1" applyFont="1" applyFill="1" applyBorder="1"/>
    <xf numFmtId="9" fontId="23" fillId="5" borderId="5" xfId="1" applyNumberFormat="1" applyFont="1" applyFill="1" applyBorder="1"/>
    <xf numFmtId="9" fontId="27" fillId="5" borderId="10" xfId="1" applyNumberFormat="1" applyFont="1" applyFill="1" applyBorder="1"/>
    <xf numFmtId="9" fontId="23" fillId="5" borderId="30" xfId="1" applyNumberFormat="1" applyFont="1" applyFill="1" applyBorder="1"/>
    <xf numFmtId="0" fontId="23" fillId="5" borderId="26" xfId="0" applyFont="1" applyFill="1" applyBorder="1"/>
    <xf numFmtId="43" fontId="23" fillId="5" borderId="8" xfId="1" applyFont="1" applyFill="1" applyBorder="1"/>
    <xf numFmtId="43" fontId="23" fillId="5" borderId="24" xfId="1" applyFont="1" applyFill="1" applyBorder="1"/>
    <xf numFmtId="43" fontId="23" fillId="5" borderId="9" xfId="1" applyFont="1" applyFill="1" applyBorder="1"/>
    <xf numFmtId="43" fontId="27" fillId="5" borderId="12" xfId="1" applyFont="1" applyFill="1" applyBorder="1"/>
    <xf numFmtId="43" fontId="23" fillId="5" borderId="32" xfId="1" applyFont="1" applyFill="1" applyBorder="1"/>
    <xf numFmtId="43" fontId="23" fillId="5" borderId="6" xfId="1" applyFont="1" applyFill="1" applyBorder="1"/>
    <xf numFmtId="43" fontId="23" fillId="5" borderId="0" xfId="1" applyFont="1" applyFill="1" applyBorder="1"/>
    <xf numFmtId="43" fontId="23" fillId="5" borderId="7" xfId="1" applyFont="1" applyFill="1" applyBorder="1"/>
    <xf numFmtId="43" fontId="27" fillId="5" borderId="11" xfId="1" applyFont="1" applyFill="1" applyBorder="1"/>
    <xf numFmtId="43" fontId="23" fillId="5" borderId="2" xfId="1" applyFont="1" applyFill="1" applyBorder="1"/>
    <xf numFmtId="43" fontId="27" fillId="5" borderId="21" xfId="1" applyFont="1" applyFill="1" applyBorder="1"/>
    <xf numFmtId="0" fontId="23" fillId="5" borderId="15" xfId="0" applyFont="1" applyFill="1" applyBorder="1"/>
    <xf numFmtId="0" fontId="27" fillId="5" borderId="16" xfId="0" applyFont="1" applyFill="1" applyBorder="1" applyAlignment="1">
      <alignment horizontal="center"/>
    </xf>
    <xf numFmtId="0" fontId="23" fillId="5" borderId="27" xfId="0" applyFont="1" applyFill="1" applyBorder="1" applyAlignment="1">
      <alignment horizontal="center"/>
    </xf>
    <xf numFmtId="0" fontId="23" fillId="5" borderId="28" xfId="0" applyFont="1" applyFill="1" applyBorder="1" applyAlignment="1">
      <alignment horizontal="center"/>
    </xf>
    <xf numFmtId="43" fontId="27" fillId="5" borderId="0" xfId="1" applyFont="1" applyFill="1" applyBorder="1"/>
    <xf numFmtId="43" fontId="23" fillId="0" borderId="11" xfId="1" applyFont="1" applyFill="1" applyBorder="1" applyProtection="1">
      <protection locked="0"/>
    </xf>
    <xf numFmtId="0" fontId="23" fillId="5" borderId="18" xfId="0" applyFont="1" applyFill="1" applyBorder="1"/>
    <xf numFmtId="0" fontId="23" fillId="5" borderId="26" xfId="0" quotePrefix="1" applyFont="1" applyFill="1" applyBorder="1"/>
    <xf numFmtId="9" fontId="23" fillId="5" borderId="12" xfId="2" applyFont="1" applyFill="1" applyBorder="1"/>
    <xf numFmtId="43" fontId="23" fillId="5" borderId="11" xfId="2" applyNumberFormat="1" applyFont="1" applyFill="1" applyBorder="1"/>
    <xf numFmtId="0" fontId="23" fillId="5" borderId="18" xfId="0" quotePrefix="1" applyFont="1" applyFill="1" applyBorder="1"/>
    <xf numFmtId="9" fontId="23" fillId="5" borderId="11" xfId="2" applyFont="1" applyFill="1" applyBorder="1"/>
    <xf numFmtId="9" fontId="23" fillId="5" borderId="13" xfId="2" applyFont="1" applyFill="1" applyBorder="1"/>
    <xf numFmtId="0" fontId="27" fillId="5" borderId="13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0" fontId="23" fillId="5" borderId="29" xfId="0" applyFont="1" applyFill="1" applyBorder="1" applyAlignment="1">
      <alignment horizontal="center"/>
    </xf>
    <xf numFmtId="0" fontId="23" fillId="5" borderId="18" xfId="0" applyFont="1" applyFill="1" applyBorder="1" applyAlignment="1">
      <alignment horizontal="left" wrapText="1"/>
    </xf>
    <xf numFmtId="0" fontId="23" fillId="5" borderId="7" xfId="0" applyFont="1" applyFill="1" applyBorder="1" applyAlignment="1">
      <alignment horizontal="left" wrapText="1"/>
    </xf>
    <xf numFmtId="43" fontId="23" fillId="5" borderId="10" xfId="1" applyFont="1" applyFill="1" applyBorder="1" applyAlignment="1">
      <alignment vertical="center"/>
    </xf>
    <xf numFmtId="43" fontId="23" fillId="5" borderId="0" xfId="1" applyFont="1" applyFill="1" applyBorder="1" applyAlignment="1">
      <alignment horizontal="center"/>
    </xf>
    <xf numFmtId="43" fontId="23" fillId="5" borderId="10" xfId="1" applyFont="1" applyFill="1" applyBorder="1" applyAlignment="1">
      <alignment horizontal="center"/>
    </xf>
    <xf numFmtId="43" fontId="23" fillId="5" borderId="2" xfId="1" applyFont="1" applyFill="1" applyBorder="1" applyAlignment="1">
      <alignment horizontal="center"/>
    </xf>
    <xf numFmtId="0" fontId="23" fillId="5" borderId="18" xfId="0" applyFont="1" applyFill="1" applyBorder="1" applyAlignment="1">
      <alignment wrapText="1"/>
    </xf>
    <xf numFmtId="0" fontId="23" fillId="5" borderId="7" xfId="0" applyFont="1" applyFill="1" applyBorder="1" applyAlignment="1">
      <alignment wrapText="1"/>
    </xf>
    <xf numFmtId="43" fontId="23" fillId="5" borderId="11" xfId="1" applyFont="1" applyFill="1" applyBorder="1" applyAlignment="1">
      <alignment vertical="center"/>
    </xf>
    <xf numFmtId="43" fontId="23" fillId="5" borderId="11" xfId="1" applyFont="1" applyFill="1" applyBorder="1" applyAlignment="1">
      <alignment horizontal="center"/>
    </xf>
    <xf numFmtId="43" fontId="23" fillId="5" borderId="0" xfId="1" applyFont="1" applyFill="1" applyBorder="1" applyAlignment="1">
      <alignment vertical="center"/>
    </xf>
    <xf numFmtId="43" fontId="23" fillId="5" borderId="2" xfId="1" applyFont="1" applyFill="1" applyBorder="1" applyAlignment="1">
      <alignment vertical="center"/>
    </xf>
    <xf numFmtId="0" fontId="23" fillId="5" borderId="7" xfId="0" applyFont="1" applyFill="1" applyBorder="1"/>
    <xf numFmtId="43" fontId="27" fillId="5" borderId="11" xfId="1" applyFont="1" applyFill="1" applyBorder="1" applyAlignment="1">
      <alignment vertical="center"/>
    </xf>
    <xf numFmtId="43" fontId="27" fillId="5" borderId="2" xfId="1" applyFont="1" applyFill="1" applyBorder="1"/>
    <xf numFmtId="43" fontId="27" fillId="5" borderId="3" xfId="1" applyFont="1" applyFill="1" applyBorder="1" applyAlignment="1">
      <alignment vertical="center"/>
    </xf>
    <xf numFmtId="43" fontId="27" fillId="5" borderId="13" xfId="1" applyFont="1" applyFill="1" applyBorder="1"/>
    <xf numFmtId="43" fontId="27" fillId="5" borderId="3" xfId="1" applyFont="1" applyFill="1" applyBorder="1"/>
    <xf numFmtId="43" fontId="27" fillId="5" borderId="29" xfId="1" applyFont="1" applyFill="1" applyBorder="1"/>
    <xf numFmtId="0" fontId="29" fillId="5" borderId="31" xfId="0" applyFont="1" applyFill="1" applyBorder="1"/>
    <xf numFmtId="0" fontId="30" fillId="5" borderId="15" xfId="0" applyFont="1" applyFill="1" applyBorder="1"/>
    <xf numFmtId="0" fontId="13" fillId="5" borderId="27" xfId="0" applyFont="1" applyFill="1" applyBorder="1" applyAlignment="1">
      <alignment horizontal="center"/>
    </xf>
    <xf numFmtId="0" fontId="22" fillId="5" borderId="18" xfId="0" applyFont="1" applyFill="1" applyBorder="1" applyAlignment="1">
      <alignment wrapText="1"/>
    </xf>
    <xf numFmtId="0" fontId="14" fillId="0" borderId="3" xfId="0" applyFont="1" applyBorder="1" applyAlignment="1" applyProtection="1">
      <alignment horizontal="center" vertical="center"/>
      <protection locked="0"/>
    </xf>
    <xf numFmtId="0" fontId="31" fillId="5" borderId="0" xfId="0" applyFont="1" applyFill="1"/>
    <xf numFmtId="9" fontId="23" fillId="5" borderId="3" xfId="2" applyFont="1" applyFill="1" applyBorder="1"/>
    <xf numFmtId="0" fontId="23" fillId="5" borderId="22" xfId="0" applyFont="1" applyFill="1" applyBorder="1"/>
    <xf numFmtId="0" fontId="28" fillId="5" borderId="27" xfId="0" applyFont="1" applyFill="1" applyBorder="1" applyAlignment="1">
      <alignment horizontal="right" vertical="center"/>
    </xf>
    <xf numFmtId="0" fontId="32" fillId="5" borderId="27" xfId="0" applyFont="1" applyFill="1" applyBorder="1" applyAlignment="1">
      <alignment horizontal="left" vertical="center"/>
    </xf>
    <xf numFmtId="0" fontId="23" fillId="5" borderId="27" xfId="0" applyFont="1" applyFill="1" applyBorder="1" applyAlignment="1">
      <alignment horizontal="left"/>
    </xf>
    <xf numFmtId="0" fontId="23" fillId="5" borderId="27" xfId="0" applyFont="1" applyFill="1" applyBorder="1"/>
    <xf numFmtId="0" fontId="28" fillId="5" borderId="25" xfId="0" applyFont="1" applyFill="1" applyBorder="1" applyAlignment="1">
      <alignment vertical="center"/>
    </xf>
    <xf numFmtId="0" fontId="28" fillId="5" borderId="5" xfId="0" applyFont="1" applyFill="1" applyBorder="1" applyAlignment="1">
      <alignment vertical="center"/>
    </xf>
    <xf numFmtId="0" fontId="32" fillId="5" borderId="4" xfId="0" applyFont="1" applyFill="1" applyBorder="1" applyAlignment="1">
      <alignment horizontal="center" vertical="center" wrapText="1"/>
    </xf>
    <xf numFmtId="0" fontId="32" fillId="5" borderId="23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/>
    </xf>
    <xf numFmtId="0" fontId="32" fillId="5" borderId="30" xfId="0" applyFont="1" applyFill="1" applyBorder="1" applyAlignment="1">
      <alignment horizontal="center" vertical="center"/>
    </xf>
    <xf numFmtId="0" fontId="32" fillId="5" borderId="25" xfId="0" applyFont="1" applyFill="1" applyBorder="1" applyAlignment="1">
      <alignment horizontal="center" vertical="center" wrapText="1"/>
    </xf>
    <xf numFmtId="0" fontId="32" fillId="5" borderId="23" xfId="0" applyFont="1" applyFill="1" applyBorder="1" applyAlignment="1">
      <alignment horizontal="center" vertical="center" wrapText="1"/>
    </xf>
    <xf numFmtId="0" fontId="32" fillId="5" borderId="30" xfId="0" applyFont="1" applyFill="1" applyBorder="1" applyAlignment="1">
      <alignment horizontal="center" vertical="center" wrapText="1"/>
    </xf>
    <xf numFmtId="0" fontId="28" fillId="5" borderId="26" xfId="0" applyFont="1" applyFill="1" applyBorder="1" applyAlignment="1">
      <alignment vertical="center"/>
    </xf>
    <xf numFmtId="0" fontId="28" fillId="5" borderId="9" xfId="0" applyFont="1" applyFill="1" applyBorder="1" applyAlignment="1">
      <alignment vertical="center"/>
    </xf>
    <xf numFmtId="0" fontId="33" fillId="5" borderId="8" xfId="0" applyFont="1" applyFill="1" applyBorder="1" applyAlignment="1">
      <alignment horizontal="center" vertical="center" wrapText="1"/>
    </xf>
    <xf numFmtId="0" fontId="23" fillId="5" borderId="24" xfId="0" applyFont="1" applyFill="1" applyBorder="1" applyAlignment="1">
      <alignment horizontal="center" vertical="center" wrapText="1"/>
    </xf>
    <xf numFmtId="0" fontId="23" fillId="5" borderId="26" xfId="0" applyFont="1" applyFill="1" applyBorder="1" applyAlignment="1">
      <alignment horizontal="center" vertical="center" wrapText="1"/>
    </xf>
    <xf numFmtId="0" fontId="23" fillId="5" borderId="32" xfId="0" applyFont="1" applyFill="1" applyBorder="1" applyAlignment="1">
      <alignment horizontal="center" vertical="center" wrapText="1"/>
    </xf>
    <xf numFmtId="0" fontId="23" fillId="5" borderId="25" xfId="0" applyFont="1" applyFill="1" applyBorder="1" applyAlignment="1">
      <alignment horizontal="right" vertical="center" wrapText="1"/>
    </xf>
    <xf numFmtId="0" fontId="23" fillId="5" borderId="5" xfId="0" applyFont="1" applyFill="1" applyBorder="1" applyAlignment="1">
      <alignment vertical="center" wrapText="1"/>
    </xf>
    <xf numFmtId="43" fontId="23" fillId="0" borderId="23" xfId="1" applyFont="1" applyFill="1" applyBorder="1" applyProtection="1">
      <protection locked="0"/>
    </xf>
    <xf numFmtId="43" fontId="23" fillId="5" borderId="23" xfId="0" applyNumberFormat="1" applyFont="1" applyFill="1" applyBorder="1"/>
    <xf numFmtId="43" fontId="23" fillId="5" borderId="25" xfId="1" applyFont="1" applyFill="1" applyBorder="1"/>
    <xf numFmtId="43" fontId="23" fillId="0" borderId="30" xfId="1" applyFont="1" applyFill="1" applyBorder="1" applyProtection="1">
      <protection locked="0"/>
    </xf>
    <xf numFmtId="0" fontId="23" fillId="0" borderId="25" xfId="0" applyFont="1" applyBorder="1" applyProtection="1">
      <protection locked="0"/>
    </xf>
    <xf numFmtId="0" fontId="23" fillId="0" borderId="23" xfId="0" applyFont="1" applyBorder="1" applyProtection="1">
      <protection locked="0"/>
    </xf>
    <xf numFmtId="0" fontId="23" fillId="5" borderId="18" xfId="0" applyFont="1" applyFill="1" applyBorder="1" applyAlignment="1">
      <alignment horizontal="right" vertical="center" wrapText="1"/>
    </xf>
    <xf numFmtId="43" fontId="23" fillId="5" borderId="0" xfId="0" applyNumberFormat="1" applyFont="1" applyFill="1"/>
    <xf numFmtId="43" fontId="23" fillId="5" borderId="18" xfId="1" applyFont="1" applyFill="1" applyBorder="1"/>
    <xf numFmtId="0" fontId="23" fillId="0" borderId="18" xfId="0" applyFont="1" applyBorder="1" applyProtection="1">
      <protection locked="0"/>
    </xf>
    <xf numFmtId="0" fontId="23" fillId="0" borderId="0" xfId="0" applyFont="1" applyProtection="1">
      <protection locked="0"/>
    </xf>
    <xf numFmtId="43" fontId="23" fillId="5" borderId="24" xfId="0" applyNumberFormat="1" applyFont="1" applyFill="1" applyBorder="1"/>
    <xf numFmtId="43" fontId="23" fillId="5" borderId="26" xfId="1" applyFont="1" applyFill="1" applyBorder="1"/>
    <xf numFmtId="0" fontId="23" fillId="0" borderId="26" xfId="0" applyFont="1" applyBorder="1" applyProtection="1">
      <protection locked="0"/>
    </xf>
    <xf numFmtId="0" fontId="23" fillId="0" borderId="24" xfId="0" applyFont="1" applyBorder="1" applyProtection="1">
      <protection locked="0"/>
    </xf>
    <xf numFmtId="43" fontId="27" fillId="5" borderId="13" xfId="1" applyFont="1" applyFill="1" applyBorder="1" applyAlignment="1">
      <alignment horizontal="center" vertical="center"/>
    </xf>
    <xf numFmtId="43" fontId="27" fillId="5" borderId="50" xfId="1" applyFont="1" applyFill="1" applyBorder="1"/>
    <xf numFmtId="43" fontId="27" fillId="5" borderId="52" xfId="1" applyFont="1" applyFill="1" applyBorder="1"/>
    <xf numFmtId="43" fontId="27" fillId="5" borderId="51" xfId="1" applyFont="1" applyFill="1" applyBorder="1"/>
    <xf numFmtId="43" fontId="23" fillId="0" borderId="23" xfId="0" applyNumberFormat="1" applyFont="1" applyBorder="1" applyProtection="1">
      <protection locked="0"/>
    </xf>
    <xf numFmtId="43" fontId="23" fillId="5" borderId="30" xfId="0" applyNumberFormat="1" applyFont="1" applyFill="1" applyBorder="1"/>
    <xf numFmtId="43" fontId="23" fillId="5" borderId="31" xfId="0" applyNumberFormat="1" applyFont="1" applyFill="1" applyBorder="1"/>
    <xf numFmtId="43" fontId="23" fillId="5" borderId="27" xfId="0" applyNumberFormat="1" applyFont="1" applyFill="1" applyBorder="1"/>
    <xf numFmtId="0" fontId="23" fillId="5" borderId="28" xfId="0" applyFont="1" applyFill="1" applyBorder="1"/>
    <xf numFmtId="0" fontId="23" fillId="5" borderId="0" xfId="0" applyFont="1" applyFill="1" applyAlignment="1">
      <alignment vertical="center" wrapText="1"/>
    </xf>
    <xf numFmtId="43" fontId="23" fillId="5" borderId="2" xfId="0" applyNumberFormat="1" applyFont="1" applyFill="1" applyBorder="1"/>
    <xf numFmtId="43" fontId="23" fillId="5" borderId="18" xfId="0" applyNumberFormat="1" applyFont="1" applyFill="1" applyBorder="1"/>
    <xf numFmtId="0" fontId="23" fillId="5" borderId="2" xfId="0" applyFont="1" applyFill="1" applyBorder="1"/>
    <xf numFmtId="0" fontId="23" fillId="5" borderId="9" xfId="0" applyFont="1" applyFill="1" applyBorder="1" applyAlignment="1">
      <alignment horizontal="left" vertical="center" wrapText="1"/>
    </xf>
    <xf numFmtId="0" fontId="23" fillId="5" borderId="24" xfId="0" applyFont="1" applyFill="1" applyBorder="1" applyAlignment="1">
      <alignment horizontal="right" vertical="center" wrapText="1"/>
    </xf>
    <xf numFmtId="43" fontId="23" fillId="0" borderId="24" xfId="0" applyNumberFormat="1" applyFont="1" applyBorder="1" applyProtection="1">
      <protection locked="0"/>
    </xf>
    <xf numFmtId="43" fontId="23" fillId="5" borderId="32" xfId="0" applyNumberFormat="1" applyFont="1" applyFill="1" applyBorder="1"/>
    <xf numFmtId="43" fontId="27" fillId="5" borderId="13" xfId="0" applyNumberFormat="1" applyFont="1" applyFill="1" applyBorder="1" applyAlignment="1">
      <alignment horizontal="left" wrapText="1"/>
    </xf>
    <xf numFmtId="43" fontId="27" fillId="5" borderId="13" xfId="0" applyNumberFormat="1" applyFont="1" applyFill="1" applyBorder="1"/>
    <xf numFmtId="0" fontId="23" fillId="5" borderId="29" xfId="0" applyFont="1" applyFill="1" applyBorder="1"/>
    <xf numFmtId="0" fontId="23" fillId="5" borderId="50" xfId="0" applyFont="1" applyFill="1" applyBorder="1"/>
    <xf numFmtId="0" fontId="23" fillId="5" borderId="51" xfId="0" applyFont="1" applyFill="1" applyBorder="1"/>
    <xf numFmtId="43" fontId="23" fillId="5" borderId="51" xfId="1" applyFont="1" applyFill="1" applyBorder="1"/>
    <xf numFmtId="43" fontId="23" fillId="5" borderId="51" xfId="0" applyNumberFormat="1" applyFont="1" applyFill="1" applyBorder="1"/>
    <xf numFmtId="0" fontId="23" fillId="5" borderId="52" xfId="0" applyFont="1" applyFill="1" applyBorder="1"/>
    <xf numFmtId="0" fontId="23" fillId="5" borderId="1" xfId="0" applyFont="1" applyFill="1" applyBorder="1"/>
    <xf numFmtId="0" fontId="28" fillId="5" borderId="27" xfId="0" applyFont="1" applyFill="1" applyBorder="1" applyAlignment="1">
      <alignment vertical="center"/>
    </xf>
    <xf numFmtId="0" fontId="32" fillId="5" borderId="27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wrapText="1"/>
    </xf>
    <xf numFmtId="0" fontId="23" fillId="5" borderId="0" xfId="0" applyFont="1" applyFill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23" fillId="5" borderId="22" xfId="0" applyFont="1" applyFill="1" applyBorder="1" applyAlignment="1">
      <alignment wrapText="1"/>
    </xf>
    <xf numFmtId="43" fontId="31" fillId="5" borderId="38" xfId="1" applyFont="1" applyFill="1" applyBorder="1" applyAlignment="1">
      <alignment horizontal="center"/>
    </xf>
    <xf numFmtId="43" fontId="27" fillId="5" borderId="74" xfId="1" applyFont="1" applyFill="1" applyBorder="1"/>
    <xf numFmtId="43" fontId="27" fillId="5" borderId="22" xfId="1" applyFont="1" applyFill="1" applyBorder="1"/>
    <xf numFmtId="43" fontId="27" fillId="5" borderId="51" xfId="1" applyFont="1" applyFill="1" applyBorder="1" applyAlignment="1">
      <alignment horizontal="center" vertical="center"/>
    </xf>
    <xf numFmtId="0" fontId="23" fillId="5" borderId="33" xfId="0" applyFont="1" applyFill="1" applyBorder="1" applyAlignment="1">
      <alignment vertical="center" wrapText="1"/>
    </xf>
    <xf numFmtId="43" fontId="23" fillId="0" borderId="27" xfId="0" applyNumberFormat="1" applyFont="1" applyBorder="1" applyProtection="1">
      <protection locked="0"/>
    </xf>
    <xf numFmtId="43" fontId="23" fillId="5" borderId="28" xfId="0" applyNumberFormat="1" applyFont="1" applyFill="1" applyBorder="1"/>
    <xf numFmtId="0" fontId="23" fillId="2" borderId="0" xfId="0" applyFont="1" applyFill="1"/>
    <xf numFmtId="167" fontId="23" fillId="2" borderId="0" xfId="0" applyNumberFormat="1" applyFont="1" applyFill="1"/>
    <xf numFmtId="0" fontId="30" fillId="5" borderId="31" xfId="0" applyFont="1" applyFill="1" applyBorder="1"/>
    <xf numFmtId="0" fontId="29" fillId="5" borderId="27" xfId="0" applyFont="1" applyFill="1" applyBorder="1"/>
    <xf numFmtId="0" fontId="30" fillId="5" borderId="27" xfId="0" applyFont="1" applyFill="1" applyBorder="1" applyAlignment="1">
      <alignment horizontal="right" vertical="center"/>
    </xf>
    <xf numFmtId="0" fontId="30" fillId="5" borderId="31" xfId="0" applyFont="1" applyFill="1" applyBorder="1" applyAlignment="1">
      <alignment vertical="center"/>
    </xf>
    <xf numFmtId="0" fontId="30" fillId="5" borderId="18" xfId="0" applyFont="1" applyFill="1" applyBorder="1"/>
    <xf numFmtId="0" fontId="27" fillId="5" borderId="35" xfId="0" applyFont="1" applyFill="1" applyBorder="1" applyAlignment="1">
      <alignment horizontal="center"/>
    </xf>
    <xf numFmtId="0" fontId="23" fillId="5" borderId="34" xfId="0" applyFont="1" applyFill="1" applyBorder="1" applyAlignment="1">
      <alignment horizontal="center"/>
    </xf>
    <xf numFmtId="0" fontId="23" fillId="5" borderId="33" xfId="0" applyFont="1" applyFill="1" applyBorder="1" applyAlignment="1">
      <alignment horizontal="center"/>
    </xf>
    <xf numFmtId="0" fontId="23" fillId="5" borderId="40" xfId="0" applyFont="1" applyFill="1" applyBorder="1" applyAlignment="1">
      <alignment vertical="center"/>
    </xf>
    <xf numFmtId="0" fontId="27" fillId="5" borderId="11" xfId="0" applyFont="1" applyFill="1" applyBorder="1" applyAlignment="1">
      <alignment horizontal="center"/>
    </xf>
    <xf numFmtId="0" fontId="23" fillId="5" borderId="6" xfId="0" applyFont="1" applyFill="1" applyBorder="1" applyAlignment="1">
      <alignment horizontal="center" vertical="center" wrapText="1"/>
    </xf>
    <xf numFmtId="0" fontId="27" fillId="5" borderId="11" xfId="0" applyFont="1" applyFill="1" applyBorder="1" applyAlignment="1">
      <alignment horizontal="center" vertical="center" wrapText="1"/>
    </xf>
    <xf numFmtId="0" fontId="27" fillId="5" borderId="6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3" fillId="5" borderId="42" xfId="0" applyFont="1" applyFill="1" applyBorder="1"/>
    <xf numFmtId="43" fontId="27" fillId="5" borderId="27" xfId="1" applyFont="1" applyFill="1" applyBorder="1"/>
    <xf numFmtId="0" fontId="23" fillId="5" borderId="3" xfId="0" quotePrefix="1" applyFont="1" applyFill="1" applyBorder="1"/>
    <xf numFmtId="43" fontId="23" fillId="5" borderId="3" xfId="1" applyFont="1" applyFill="1" applyBorder="1"/>
    <xf numFmtId="43" fontId="23" fillId="2" borderId="37" xfId="1" applyFont="1" applyFill="1" applyBorder="1" applyProtection="1">
      <protection locked="0"/>
    </xf>
    <xf numFmtId="43" fontId="23" fillId="2" borderId="13" xfId="1" applyFont="1" applyFill="1" applyBorder="1" applyProtection="1">
      <protection locked="0"/>
    </xf>
    <xf numFmtId="43" fontId="23" fillId="2" borderId="14" xfId="1" applyFont="1" applyFill="1" applyBorder="1" applyProtection="1">
      <protection locked="0"/>
    </xf>
    <xf numFmtId="0" fontId="23" fillId="5" borderId="39" xfId="0" quotePrefix="1" applyFont="1" applyFill="1" applyBorder="1"/>
    <xf numFmtId="43" fontId="23" fillId="5" borderId="37" xfId="1" applyFont="1" applyFill="1" applyBorder="1"/>
    <xf numFmtId="43" fontId="23" fillId="5" borderId="13" xfId="1" applyFont="1" applyFill="1" applyBorder="1"/>
    <xf numFmtId="43" fontId="23" fillId="5" borderId="14" xfId="1" applyFont="1" applyFill="1" applyBorder="1"/>
    <xf numFmtId="43" fontId="23" fillId="5" borderId="29" xfId="1" applyFont="1" applyFill="1" applyBorder="1"/>
    <xf numFmtId="0" fontId="23" fillId="5" borderId="40" xfId="0" quotePrefix="1" applyFont="1" applyFill="1" applyBorder="1" applyAlignment="1">
      <alignment horizontal="right"/>
    </xf>
    <xf numFmtId="0" fontId="34" fillId="2" borderId="40" xfId="0" quotePrefix="1" applyFont="1" applyFill="1" applyBorder="1" applyAlignment="1" applyProtection="1">
      <alignment horizontal="right"/>
      <protection locked="0"/>
    </xf>
    <xf numFmtId="0" fontId="23" fillId="5" borderId="39" xfId="0" quotePrefix="1" applyFont="1" applyFill="1" applyBorder="1" applyAlignment="1">
      <alignment horizontal="left"/>
    </xf>
    <xf numFmtId="0" fontId="27" fillId="5" borderId="0" xfId="0" applyFont="1" applyFill="1"/>
    <xf numFmtId="0" fontId="27" fillId="5" borderId="22" xfId="0" applyFont="1" applyFill="1" applyBorder="1"/>
    <xf numFmtId="0" fontId="27" fillId="5" borderId="27" xfId="0" applyFont="1" applyFill="1" applyBorder="1"/>
    <xf numFmtId="0" fontId="23" fillId="5" borderId="43" xfId="0" quotePrefix="1" applyFont="1" applyFill="1" applyBorder="1"/>
    <xf numFmtId="43" fontId="27" fillId="0" borderId="10" xfId="1" applyFont="1" applyFill="1" applyBorder="1" applyProtection="1">
      <protection locked="0"/>
    </xf>
    <xf numFmtId="43" fontId="27" fillId="5" borderId="23" xfId="1" applyFont="1" applyFill="1" applyBorder="1"/>
    <xf numFmtId="0" fontId="23" fillId="5" borderId="40" xfId="0" quotePrefix="1" applyFont="1" applyFill="1" applyBorder="1"/>
    <xf numFmtId="0" fontId="23" fillId="5" borderId="44" xfId="0" quotePrefix="1" applyFont="1" applyFill="1" applyBorder="1" applyAlignment="1">
      <alignment horizontal="left"/>
    </xf>
    <xf numFmtId="43" fontId="23" fillId="5" borderId="37" xfId="0" applyNumberFormat="1" applyFont="1" applyFill="1" applyBorder="1" applyAlignment="1">
      <alignment horizontal="center"/>
    </xf>
    <xf numFmtId="43" fontId="23" fillId="5" borderId="13" xfId="0" applyNumberFormat="1" applyFont="1" applyFill="1" applyBorder="1" applyAlignment="1">
      <alignment horizontal="center"/>
    </xf>
    <xf numFmtId="43" fontId="23" fillId="5" borderId="14" xfId="0" applyNumberFormat="1" applyFont="1" applyFill="1" applyBorder="1" applyAlignment="1">
      <alignment horizontal="center"/>
    </xf>
    <xf numFmtId="0" fontId="23" fillId="5" borderId="0" xfId="0" applyFont="1" applyFill="1" applyAlignment="1">
      <alignment horizontal="center"/>
    </xf>
    <xf numFmtId="43" fontId="23" fillId="5" borderId="29" xfId="0" applyNumberFormat="1" applyFont="1" applyFill="1" applyBorder="1" applyAlignment="1">
      <alignment horizontal="center"/>
    </xf>
    <xf numFmtId="43" fontId="27" fillId="5" borderId="5" xfId="1" applyFont="1" applyFill="1" applyBorder="1" applyAlignment="1">
      <alignment vertical="center"/>
    </xf>
    <xf numFmtId="43" fontId="23" fillId="5" borderId="37" xfId="0" applyNumberFormat="1" applyFont="1" applyFill="1" applyBorder="1"/>
    <xf numFmtId="43" fontId="23" fillId="5" borderId="13" xfId="0" applyNumberFormat="1" applyFont="1" applyFill="1" applyBorder="1"/>
    <xf numFmtId="43" fontId="23" fillId="5" borderId="14" xfId="0" applyNumberFormat="1" applyFont="1" applyFill="1" applyBorder="1"/>
    <xf numFmtId="43" fontId="23" fillId="5" borderId="29" xfId="0" applyNumberFormat="1" applyFont="1" applyFill="1" applyBorder="1"/>
    <xf numFmtId="0" fontId="27" fillId="5" borderId="25" xfId="0" quotePrefix="1" applyFont="1" applyFill="1" applyBorder="1" applyAlignment="1">
      <alignment vertical="center" wrapText="1"/>
    </xf>
    <xf numFmtId="43" fontId="23" fillId="5" borderId="7" xfId="1" applyFont="1" applyFill="1" applyBorder="1" applyAlignment="1">
      <alignment vertical="center"/>
    </xf>
    <xf numFmtId="43" fontId="23" fillId="5" borderId="4" xfId="0" applyNumberFormat="1" applyFont="1" applyFill="1" applyBorder="1" applyAlignment="1">
      <alignment vertical="center"/>
    </xf>
    <xf numFmtId="43" fontId="23" fillId="5" borderId="23" xfId="0" applyNumberFormat="1" applyFont="1" applyFill="1" applyBorder="1" applyAlignment="1">
      <alignment vertical="center"/>
    </xf>
    <xf numFmtId="43" fontId="23" fillId="5" borderId="5" xfId="0" applyNumberFormat="1" applyFont="1" applyFill="1" applyBorder="1" applyAlignment="1">
      <alignment vertical="center"/>
    </xf>
    <xf numFmtId="43" fontId="23" fillId="5" borderId="0" xfId="0" applyNumberFormat="1" applyFont="1" applyFill="1" applyAlignment="1">
      <alignment vertical="center"/>
    </xf>
    <xf numFmtId="43" fontId="23" fillId="5" borderId="30" xfId="0" applyNumberFormat="1" applyFont="1" applyFill="1" applyBorder="1" applyAlignment="1">
      <alignment vertical="center"/>
    </xf>
    <xf numFmtId="43" fontId="23" fillId="5" borderId="8" xfId="0" applyNumberFormat="1" applyFont="1" applyFill="1" applyBorder="1" applyAlignment="1">
      <alignment vertical="center"/>
    </xf>
    <xf numFmtId="43" fontId="23" fillId="5" borderId="24" xfId="0" applyNumberFormat="1" applyFont="1" applyFill="1" applyBorder="1" applyAlignment="1">
      <alignment vertical="center"/>
    </xf>
    <xf numFmtId="43" fontId="23" fillId="5" borderId="9" xfId="0" applyNumberFormat="1" applyFont="1" applyFill="1" applyBorder="1" applyAlignment="1">
      <alignment vertical="center"/>
    </xf>
    <xf numFmtId="43" fontId="23" fillId="5" borderId="32" xfId="0" applyNumberFormat="1" applyFont="1" applyFill="1" applyBorder="1" applyAlignment="1">
      <alignment vertical="center"/>
    </xf>
    <xf numFmtId="0" fontId="27" fillId="5" borderId="26" xfId="0" quotePrefix="1" applyFont="1" applyFill="1" applyBorder="1" applyAlignment="1">
      <alignment vertical="center" wrapText="1"/>
    </xf>
    <xf numFmtId="43" fontId="27" fillId="5" borderId="9" xfId="1" applyFont="1" applyFill="1" applyBorder="1" applyAlignment="1">
      <alignment vertical="center"/>
    </xf>
    <xf numFmtId="0" fontId="27" fillId="5" borderId="26" xfId="0" applyFont="1" applyFill="1" applyBorder="1" applyAlignment="1">
      <alignment vertical="center" wrapText="1"/>
    </xf>
    <xf numFmtId="0" fontId="30" fillId="5" borderId="41" xfId="0" applyFont="1" applyFill="1" applyBorder="1"/>
    <xf numFmtId="43" fontId="27" fillId="5" borderId="0" xfId="1" applyFont="1" applyFill="1" applyBorder="1" applyAlignment="1">
      <alignment vertical="center"/>
    </xf>
    <xf numFmtId="0" fontId="31" fillId="5" borderId="31" xfId="0" applyFont="1" applyFill="1" applyBorder="1"/>
    <xf numFmtId="43" fontId="27" fillId="5" borderId="27" xfId="1" applyFont="1" applyFill="1" applyBorder="1" applyAlignment="1">
      <alignment vertical="center"/>
    </xf>
    <xf numFmtId="0" fontId="35" fillId="5" borderId="39" xfId="0" applyFont="1" applyFill="1" applyBorder="1" applyAlignment="1">
      <alignment vertical="center" wrapText="1"/>
    </xf>
    <xf numFmtId="10" fontId="23" fillId="5" borderId="3" xfId="2" quotePrefix="1" applyNumberFormat="1" applyFont="1" applyFill="1" applyBorder="1" applyAlignment="1">
      <alignment vertical="center"/>
    </xf>
    <xf numFmtId="43" fontId="27" fillId="5" borderId="3" xfId="1" quotePrefix="1" applyFont="1" applyFill="1" applyBorder="1" applyAlignment="1">
      <alignment vertical="center"/>
    </xf>
    <xf numFmtId="0" fontId="31" fillId="5" borderId="19" xfId="0" quotePrefix="1" applyFont="1" applyFill="1" applyBorder="1" applyAlignment="1">
      <alignment horizontal="left"/>
    </xf>
    <xf numFmtId="43" fontId="27" fillId="5" borderId="22" xfId="1" applyFont="1" applyFill="1" applyBorder="1" applyAlignment="1">
      <alignment vertical="center"/>
    </xf>
    <xf numFmtId="0" fontId="23" fillId="5" borderId="0" xfId="0" applyFont="1" applyFill="1" applyAlignment="1">
      <alignment vertical="center"/>
    </xf>
    <xf numFmtId="0" fontId="28" fillId="5" borderId="0" xfId="0" applyFont="1" applyFill="1" applyAlignment="1">
      <alignment vertical="center"/>
    </xf>
    <xf numFmtId="0" fontId="34" fillId="5" borderId="0" xfId="0" applyFont="1" applyFill="1" applyAlignment="1">
      <alignment vertical="center"/>
    </xf>
    <xf numFmtId="0" fontId="28" fillId="5" borderId="0" xfId="0" applyFont="1" applyFill="1" applyAlignment="1">
      <alignment horizontal="center" vertical="center"/>
    </xf>
    <xf numFmtId="0" fontId="38" fillId="5" borderId="0" xfId="0" applyFont="1" applyFill="1" applyAlignment="1">
      <alignment vertical="center"/>
    </xf>
    <xf numFmtId="1" fontId="27" fillId="5" borderId="3" xfId="0" applyNumberFormat="1" applyFont="1" applyFill="1" applyBorder="1" applyAlignment="1">
      <alignment horizontal="center" vertical="center"/>
    </xf>
    <xf numFmtId="0" fontId="28" fillId="5" borderId="0" xfId="0" applyFont="1" applyFill="1" applyAlignment="1">
      <alignment horizontal="left" vertical="center"/>
    </xf>
    <xf numFmtId="0" fontId="27" fillId="5" borderId="0" xfId="0" applyFont="1" applyFill="1" applyAlignment="1">
      <alignment vertical="center"/>
    </xf>
    <xf numFmtId="10" fontId="23" fillId="5" borderId="3" xfId="0" applyNumberFormat="1" applyFont="1" applyFill="1" applyBorder="1" applyAlignment="1">
      <alignment horizontal="center" vertical="center"/>
    </xf>
    <xf numFmtId="0" fontId="23" fillId="5" borderId="0" xfId="0" applyFont="1" applyFill="1" applyAlignment="1">
      <alignment horizontal="center" vertical="center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2" fontId="27" fillId="5" borderId="3" xfId="0" applyNumberFormat="1" applyFont="1" applyFill="1" applyBorder="1" applyAlignment="1">
      <alignment horizontal="center" vertical="center"/>
    </xf>
    <xf numFmtId="43" fontId="23" fillId="5" borderId="3" xfId="1" applyFont="1" applyFill="1" applyBorder="1" applyAlignment="1">
      <alignment horizontal="center" vertical="center"/>
    </xf>
    <xf numFmtId="43" fontId="23" fillId="5" borderId="3" xfId="1" applyFont="1" applyFill="1" applyBorder="1" applyAlignment="1">
      <alignment vertical="center"/>
    </xf>
    <xf numFmtId="0" fontId="23" fillId="5" borderId="0" xfId="0" applyFont="1" applyFill="1" applyAlignment="1">
      <alignment horizontal="left" vertical="center"/>
    </xf>
    <xf numFmtId="167" fontId="23" fillId="5" borderId="0" xfId="0" applyNumberFormat="1" applyFont="1" applyFill="1" applyAlignment="1">
      <alignment vertical="center"/>
    </xf>
    <xf numFmtId="43" fontId="23" fillId="5" borderId="3" xfId="0" applyNumberFormat="1" applyFont="1" applyFill="1" applyBorder="1" applyAlignment="1">
      <alignment vertical="center"/>
    </xf>
    <xf numFmtId="10" fontId="27" fillId="5" borderId="3" xfId="0" applyNumberFormat="1" applyFont="1" applyFill="1" applyBorder="1" applyAlignment="1">
      <alignment horizontal="center" vertical="center"/>
    </xf>
    <xf numFmtId="0" fontId="27" fillId="5" borderId="3" xfId="0" applyFont="1" applyFill="1" applyBorder="1" applyAlignment="1">
      <alignment horizontal="center" vertical="center"/>
    </xf>
    <xf numFmtId="0" fontId="39" fillId="5" borderId="0" xfId="0" applyFont="1" applyFill="1" applyAlignment="1">
      <alignment horizontal="left" vertical="center"/>
    </xf>
    <xf numFmtId="0" fontId="39" fillId="5" borderId="0" xfId="0" applyFont="1" applyFill="1" applyAlignment="1">
      <alignment vertical="center"/>
    </xf>
    <xf numFmtId="2" fontId="27" fillId="5" borderId="3" xfId="0" applyNumberFormat="1" applyFont="1" applyFill="1" applyBorder="1" applyAlignment="1">
      <alignment vertical="center"/>
    </xf>
    <xf numFmtId="0" fontId="30" fillId="5" borderId="0" xfId="0" applyFont="1" applyFill="1" applyAlignment="1">
      <alignment vertical="center"/>
    </xf>
    <xf numFmtId="0" fontId="22" fillId="5" borderId="39" xfId="0" applyFont="1" applyFill="1" applyBorder="1" applyAlignment="1">
      <alignment horizontal="left"/>
    </xf>
    <xf numFmtId="0" fontId="22" fillId="5" borderId="3" xfId="0" applyFont="1" applyFill="1" applyBorder="1" applyAlignment="1">
      <alignment horizontal="center"/>
    </xf>
    <xf numFmtId="0" fontId="22" fillId="5" borderId="58" xfId="0" applyFont="1" applyFill="1" applyBorder="1" applyAlignment="1">
      <alignment horizontal="center"/>
    </xf>
    <xf numFmtId="0" fontId="22" fillId="5" borderId="43" xfId="0" applyFont="1" applyFill="1" applyBorder="1"/>
    <xf numFmtId="43" fontId="22" fillId="5" borderId="10" xfId="1" applyFont="1" applyFill="1" applyBorder="1"/>
    <xf numFmtId="43" fontId="22" fillId="5" borderId="58" xfId="1" applyFont="1" applyFill="1" applyBorder="1"/>
    <xf numFmtId="0" fontId="19" fillId="0" borderId="59" xfId="0" applyFont="1" applyBorder="1" applyProtection="1">
      <protection locked="0"/>
    </xf>
    <xf numFmtId="0" fontId="19" fillId="0" borderId="54" xfId="0" applyFont="1" applyBorder="1" applyProtection="1">
      <protection locked="0"/>
    </xf>
    <xf numFmtId="0" fontId="23" fillId="0" borderId="54" xfId="0" applyFont="1" applyBorder="1" applyProtection="1">
      <protection locked="0"/>
    </xf>
    <xf numFmtId="43" fontId="19" fillId="0" borderId="54" xfId="1" applyFont="1" applyBorder="1" applyProtection="1">
      <protection locked="0"/>
    </xf>
    <xf numFmtId="43" fontId="19" fillId="0" borderId="2" xfId="1" applyFont="1" applyBorder="1" applyProtection="1">
      <protection locked="0"/>
    </xf>
    <xf numFmtId="0" fontId="19" fillId="0" borderId="60" xfId="0" applyFont="1" applyBorder="1" applyProtection="1">
      <protection locked="0"/>
    </xf>
    <xf numFmtId="0" fontId="19" fillId="0" borderId="53" xfId="0" applyFont="1" applyBorder="1" applyProtection="1">
      <protection locked="0"/>
    </xf>
    <xf numFmtId="0" fontId="19" fillId="0" borderId="56" xfId="0" applyFont="1" applyBorder="1" applyProtection="1">
      <protection locked="0"/>
    </xf>
    <xf numFmtId="0" fontId="23" fillId="0" borderId="55" xfId="0" applyFont="1" applyBorder="1" applyProtection="1">
      <protection locked="0"/>
    </xf>
    <xf numFmtId="43" fontId="19" fillId="0" borderId="0" xfId="1" applyFont="1" applyBorder="1" applyProtection="1">
      <protection locked="0"/>
    </xf>
    <xf numFmtId="43" fontId="19" fillId="0" borderId="66" xfId="1" applyFont="1" applyBorder="1" applyProtection="1">
      <protection locked="0"/>
    </xf>
    <xf numFmtId="43" fontId="19" fillId="0" borderId="56" xfId="1" applyFont="1" applyBorder="1" applyProtection="1">
      <protection locked="0"/>
    </xf>
    <xf numFmtId="43" fontId="19" fillId="0" borderId="68" xfId="1" applyFont="1" applyBorder="1" applyProtection="1">
      <protection locked="0"/>
    </xf>
    <xf numFmtId="43" fontId="19" fillId="0" borderId="69" xfId="1" applyFont="1" applyBorder="1" applyProtection="1">
      <protection locked="0"/>
    </xf>
    <xf numFmtId="43" fontId="19" fillId="0" borderId="53" xfId="1" applyFont="1" applyBorder="1" applyProtection="1">
      <protection locked="0"/>
    </xf>
    <xf numFmtId="43" fontId="19" fillId="0" borderId="57" xfId="1" applyFont="1" applyBorder="1" applyProtection="1">
      <protection locked="0"/>
    </xf>
    <xf numFmtId="43" fontId="19" fillId="0" borderId="67" xfId="1" applyFont="1" applyBorder="1" applyProtection="1">
      <protection locked="0"/>
    </xf>
    <xf numFmtId="0" fontId="19" fillId="0" borderId="61" xfId="0" applyFont="1" applyBorder="1" applyProtection="1">
      <protection locked="0"/>
    </xf>
    <xf numFmtId="0" fontId="19" fillId="0" borderId="62" xfId="0" applyFont="1" applyBorder="1" applyProtection="1">
      <protection locked="0"/>
    </xf>
    <xf numFmtId="0" fontId="19" fillId="0" borderId="63" xfId="0" applyFont="1" applyBorder="1" applyProtection="1">
      <protection locked="0"/>
    </xf>
    <xf numFmtId="0" fontId="23" fillId="0" borderId="64" xfId="0" applyFont="1" applyBorder="1" applyProtection="1">
      <protection locked="0"/>
    </xf>
    <xf numFmtId="43" fontId="19" fillId="0" borderId="63" xfId="1" applyFont="1" applyBorder="1" applyProtection="1">
      <protection locked="0"/>
    </xf>
    <xf numFmtId="43" fontId="19" fillId="0" borderId="65" xfId="1" applyFont="1" applyBorder="1" applyProtection="1">
      <protection locked="0"/>
    </xf>
    <xf numFmtId="43" fontId="23" fillId="5" borderId="3" xfId="0" applyNumberFormat="1" applyFont="1" applyFill="1" applyBorder="1"/>
    <xf numFmtId="43" fontId="31" fillId="5" borderId="0" xfId="1" applyFont="1" applyFill="1"/>
    <xf numFmtId="43" fontId="31" fillId="5" borderId="0" xfId="1" applyFont="1" applyFill="1" applyBorder="1"/>
    <xf numFmtId="0" fontId="23" fillId="5" borderId="3" xfId="0" applyFont="1" applyFill="1" applyBorder="1" applyAlignment="1">
      <alignment horizontal="center"/>
    </xf>
    <xf numFmtId="0" fontId="23" fillId="5" borderId="2" xfId="0" applyFont="1" applyFill="1" applyBorder="1" applyAlignment="1">
      <alignment horizontal="center"/>
    </xf>
    <xf numFmtId="0" fontId="25" fillId="5" borderId="0" xfId="0" applyFont="1" applyFill="1" applyAlignment="1">
      <alignment horizontal="center"/>
    </xf>
    <xf numFmtId="0" fontId="23" fillId="0" borderId="3" xfId="0" applyFont="1" applyBorder="1" applyAlignment="1" applyProtection="1">
      <alignment horizontal="center"/>
      <protection locked="0"/>
    </xf>
    <xf numFmtId="0" fontId="23" fillId="5" borderId="2" xfId="0" applyFont="1" applyFill="1" applyBorder="1" applyAlignment="1">
      <alignment horizontal="left" vertical="top"/>
    </xf>
    <xf numFmtId="0" fontId="23" fillId="5" borderId="0" xfId="0" applyFont="1" applyFill="1" applyAlignment="1">
      <alignment horizontal="left" vertical="top"/>
    </xf>
    <xf numFmtId="0" fontId="23" fillId="5" borderId="0" xfId="0" applyFont="1" applyFill="1" applyAlignment="1">
      <alignment horizontal="left"/>
    </xf>
    <xf numFmtId="10" fontId="23" fillId="0" borderId="3" xfId="2" applyNumberFormat="1" applyFont="1" applyFill="1" applyBorder="1" applyAlignment="1" applyProtection="1">
      <alignment horizontal="center" wrapText="1"/>
      <protection locked="0"/>
    </xf>
    <xf numFmtId="0" fontId="25" fillId="5" borderId="0" xfId="0" applyFont="1" applyFill="1" applyAlignment="1">
      <alignment vertical="top"/>
    </xf>
    <xf numFmtId="0" fontId="43" fillId="5" borderId="0" xfId="0" quotePrefix="1" applyFont="1" applyFill="1" applyAlignment="1">
      <alignment horizontal="left" vertical="top" wrapText="1"/>
    </xf>
    <xf numFmtId="0" fontId="23" fillId="5" borderId="0" xfId="0" applyFont="1" applyFill="1" applyAlignment="1">
      <alignment vertical="top" wrapText="1"/>
    </xf>
    <xf numFmtId="0" fontId="23" fillId="5" borderId="0" xfId="0" applyFont="1" applyFill="1" applyAlignment="1">
      <alignment horizontal="right"/>
    </xf>
    <xf numFmtId="0" fontId="23" fillId="5" borderId="3" xfId="1" applyNumberFormat="1" applyFont="1" applyFill="1" applyBorder="1"/>
    <xf numFmtId="0" fontId="23" fillId="5" borderId="2" xfId="1" applyNumberFormat="1" applyFont="1" applyFill="1" applyBorder="1"/>
    <xf numFmtId="0" fontId="30" fillId="5" borderId="0" xfId="0" applyFont="1" applyFill="1"/>
    <xf numFmtId="0" fontId="30" fillId="5" borderId="0" xfId="0" applyFont="1" applyFill="1" applyAlignment="1">
      <alignment horizontal="center" wrapText="1"/>
    </xf>
    <xf numFmtId="0" fontId="29" fillId="5" borderId="0" xfId="0" applyFont="1" applyFill="1" applyAlignment="1">
      <alignment horizontal="left" wrapText="1"/>
    </xf>
    <xf numFmtId="0" fontId="23" fillId="0" borderId="0" xfId="0" applyFont="1"/>
    <xf numFmtId="0" fontId="23" fillId="0" borderId="0" xfId="0" applyFont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164" fontId="15" fillId="0" borderId="3" xfId="1" applyNumberFormat="1" applyFont="1" applyFill="1" applyBorder="1" applyAlignment="1" applyProtection="1">
      <alignment horizontal="center"/>
      <protection locked="0"/>
    </xf>
    <xf numFmtId="0" fontId="19" fillId="0" borderId="37" xfId="0" applyFont="1" applyBorder="1" applyAlignment="1" applyProtection="1">
      <alignment horizontal="left" vertical="top"/>
      <protection locked="0"/>
    </xf>
    <xf numFmtId="0" fontId="19" fillId="0" borderId="14" xfId="0" applyFont="1" applyBorder="1" applyAlignment="1" applyProtection="1">
      <alignment horizontal="left" vertical="top"/>
      <protection locked="0"/>
    </xf>
    <xf numFmtId="0" fontId="12" fillId="4" borderId="31" xfId="0" applyFont="1" applyFill="1" applyBorder="1" applyAlignment="1">
      <alignment horizontal="center"/>
    </xf>
    <xf numFmtId="0" fontId="12" fillId="4" borderId="27" xfId="0" applyFont="1" applyFill="1" applyBorder="1" applyAlignment="1">
      <alignment horizontal="center"/>
    </xf>
    <xf numFmtId="0" fontId="12" fillId="4" borderId="28" xfId="0" applyFont="1" applyFill="1" applyBorder="1" applyAlignment="1">
      <alignment horizontal="center"/>
    </xf>
    <xf numFmtId="0" fontId="13" fillId="0" borderId="18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2" fillId="4" borderId="19" xfId="0" applyFont="1" applyFill="1" applyBorder="1" applyAlignment="1">
      <alignment horizontal="center" wrapText="1"/>
    </xf>
    <xf numFmtId="0" fontId="12" fillId="4" borderId="22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8" fillId="5" borderId="0" xfId="0" applyFont="1" applyFill="1" applyAlignment="1">
      <alignment horizontal="left" wrapText="1"/>
    </xf>
    <xf numFmtId="0" fontId="19" fillId="0" borderId="37" xfId="0" applyFont="1" applyBorder="1" applyAlignment="1" applyProtection="1">
      <alignment horizontal="left"/>
      <protection locked="0"/>
    </xf>
    <xf numFmtId="0" fontId="19" fillId="0" borderId="13" xfId="0" applyFont="1" applyBorder="1" applyAlignment="1" applyProtection="1">
      <alignment horizontal="left"/>
      <protection locked="0"/>
    </xf>
    <xf numFmtId="0" fontId="19" fillId="0" borderId="14" xfId="0" applyFont="1" applyBorder="1" applyAlignment="1" applyProtection="1">
      <alignment horizontal="left"/>
      <protection locked="0"/>
    </xf>
    <xf numFmtId="0" fontId="22" fillId="5" borderId="37" xfId="0" applyFont="1" applyFill="1" applyBorder="1" applyAlignment="1">
      <alignment horizontal="left" wrapText="1"/>
    </xf>
    <xf numFmtId="0" fontId="22" fillId="5" borderId="13" xfId="0" applyFont="1" applyFill="1" applyBorder="1" applyAlignment="1">
      <alignment horizontal="left" wrapText="1"/>
    </xf>
    <xf numFmtId="0" fontId="19" fillId="5" borderId="22" xfId="0" applyFont="1" applyFill="1" applyBorder="1" applyAlignment="1">
      <alignment horizontal="right"/>
    </xf>
    <xf numFmtId="0" fontId="19" fillId="5" borderId="6" xfId="0" applyFont="1" applyFill="1" applyBorder="1" applyAlignment="1">
      <alignment horizontal="left" wrapText="1"/>
    </xf>
    <xf numFmtId="0" fontId="19" fillId="5" borderId="0" xfId="0" applyFont="1" applyFill="1" applyAlignment="1">
      <alignment horizontal="left" wrapText="1"/>
    </xf>
    <xf numFmtId="0" fontId="19" fillId="5" borderId="37" xfId="0" applyFont="1" applyFill="1" applyBorder="1" applyAlignment="1">
      <alignment horizontal="left" wrapText="1"/>
    </xf>
    <xf numFmtId="0" fontId="19" fillId="5" borderId="13" xfId="0" applyFont="1" applyFill="1" applyBorder="1" applyAlignment="1">
      <alignment horizontal="left" wrapText="1"/>
    </xf>
    <xf numFmtId="0" fontId="13" fillId="5" borderId="18" xfId="0" applyFont="1" applyFill="1" applyBorder="1" applyAlignment="1">
      <alignment horizontal="center"/>
    </xf>
    <xf numFmtId="0" fontId="13" fillId="5" borderId="0" xfId="0" applyFont="1" applyFill="1" applyAlignment="1">
      <alignment horizontal="center"/>
    </xf>
    <xf numFmtId="0" fontId="13" fillId="5" borderId="2" xfId="0" applyFont="1" applyFill="1" applyBorder="1" applyAlignment="1">
      <alignment horizontal="center"/>
    </xf>
    <xf numFmtId="0" fontId="12" fillId="4" borderId="19" xfId="0" applyFont="1" applyFill="1" applyBorder="1" applyAlignment="1">
      <alignment horizontal="center"/>
    </xf>
    <xf numFmtId="0" fontId="12" fillId="4" borderId="22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9" fillId="0" borderId="37" xfId="0" applyFont="1" applyBorder="1" applyAlignment="1" applyProtection="1">
      <alignment horizontal="center"/>
      <protection locked="0"/>
    </xf>
    <xf numFmtId="0" fontId="19" fillId="0" borderId="13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19" fillId="5" borderId="6" xfId="0" applyFont="1" applyFill="1" applyBorder="1" applyAlignment="1">
      <alignment horizontal="left"/>
    </xf>
    <xf numFmtId="0" fontId="19" fillId="5" borderId="0" xfId="0" applyFont="1" applyFill="1" applyAlignment="1">
      <alignment horizontal="left"/>
    </xf>
    <xf numFmtId="0" fontId="22" fillId="5" borderId="37" xfId="0" applyFont="1" applyFill="1" applyBorder="1" applyAlignment="1">
      <alignment horizontal="left" vertical="center"/>
    </xf>
    <xf numFmtId="0" fontId="22" fillId="5" borderId="13" xfId="0" applyFont="1" applyFill="1" applyBorder="1" applyAlignment="1">
      <alignment horizontal="left" vertical="center"/>
    </xf>
    <xf numFmtId="0" fontId="15" fillId="5" borderId="13" xfId="0" applyFont="1" applyFill="1" applyBorder="1" applyAlignment="1">
      <alignment horizontal="center"/>
    </xf>
    <xf numFmtId="0" fontId="15" fillId="5" borderId="14" xfId="0" applyFont="1" applyFill="1" applyBorder="1" applyAlignment="1">
      <alignment horizontal="center"/>
    </xf>
    <xf numFmtId="0" fontId="4" fillId="0" borderId="2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4" fillId="5" borderId="31" xfId="0" applyFont="1" applyFill="1" applyBorder="1" applyAlignment="1">
      <alignment horizontal="left" vertical="center"/>
    </xf>
    <xf numFmtId="0" fontId="24" fillId="5" borderId="27" xfId="0" applyFont="1" applyFill="1" applyBorder="1" applyAlignment="1">
      <alignment horizontal="left" vertical="center"/>
    </xf>
    <xf numFmtId="0" fontId="24" fillId="5" borderId="28" xfId="0" applyFont="1" applyFill="1" applyBorder="1" applyAlignment="1">
      <alignment horizontal="left" vertical="center"/>
    </xf>
    <xf numFmtId="0" fontId="26" fillId="5" borderId="18" xfId="0" applyFont="1" applyFill="1" applyBorder="1" applyAlignment="1">
      <alignment horizontal="center"/>
    </xf>
    <xf numFmtId="0" fontId="26" fillId="5" borderId="0" xfId="0" applyFont="1" applyFill="1" applyAlignment="1">
      <alignment horizontal="center"/>
    </xf>
    <xf numFmtId="0" fontId="26" fillId="5" borderId="2" xfId="0" applyFont="1" applyFill="1" applyBorder="1" applyAlignment="1">
      <alignment horizontal="center"/>
    </xf>
    <xf numFmtId="0" fontId="19" fillId="0" borderId="37" xfId="0" applyFont="1" applyBorder="1" applyAlignment="1" applyProtection="1">
      <alignment horizontal="left" vertical="top" wrapText="1"/>
      <protection locked="0"/>
    </xf>
    <xf numFmtId="0" fontId="19" fillId="0" borderId="13" xfId="0" applyFont="1" applyBorder="1" applyAlignment="1" applyProtection="1">
      <alignment horizontal="left" vertical="top" wrapText="1"/>
      <protection locked="0"/>
    </xf>
    <xf numFmtId="0" fontId="19" fillId="0" borderId="14" xfId="0" applyFont="1" applyBorder="1" applyAlignment="1" applyProtection="1">
      <alignment horizontal="left" vertical="top" wrapText="1"/>
      <protection locked="0"/>
    </xf>
    <xf numFmtId="0" fontId="3" fillId="5" borderId="45" xfId="0" applyFont="1" applyFill="1" applyBorder="1" applyAlignment="1">
      <alignment horizontal="center" vertical="center"/>
    </xf>
    <xf numFmtId="0" fontId="3" fillId="5" borderId="4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27" fillId="5" borderId="36" xfId="0" applyFont="1" applyFill="1" applyBorder="1" applyAlignment="1">
      <alignment horizontal="left" wrapText="1"/>
    </xf>
    <xf numFmtId="0" fontId="27" fillId="5" borderId="14" xfId="0" applyFont="1" applyFill="1" applyBorder="1" applyAlignment="1">
      <alignment horizontal="left" wrapText="1"/>
    </xf>
    <xf numFmtId="0" fontId="27" fillId="5" borderId="18" xfId="0" applyFont="1" applyFill="1" applyBorder="1" applyAlignment="1">
      <alignment horizontal="left" wrapText="1"/>
    </xf>
    <xf numFmtId="0" fontId="27" fillId="5" borderId="7" xfId="0" applyFont="1" applyFill="1" applyBorder="1" applyAlignment="1">
      <alignment horizontal="left" wrapText="1"/>
    </xf>
    <xf numFmtId="0" fontId="23" fillId="5" borderId="25" xfId="0" quotePrefix="1" applyFont="1" applyFill="1" applyBorder="1" applyAlignment="1">
      <alignment horizontal="right"/>
    </xf>
    <xf numFmtId="0" fontId="23" fillId="5" borderId="5" xfId="0" quotePrefix="1" applyFont="1" applyFill="1" applyBorder="1" applyAlignment="1">
      <alignment horizontal="right"/>
    </xf>
    <xf numFmtId="0" fontId="23" fillId="5" borderId="19" xfId="0" quotePrefix="1" applyFont="1" applyFill="1" applyBorder="1" applyAlignment="1">
      <alignment horizontal="left"/>
    </xf>
    <xf numFmtId="0" fontId="23" fillId="5" borderId="20" xfId="0" quotePrefix="1" applyFont="1" applyFill="1" applyBorder="1" applyAlignment="1">
      <alignment horizontal="left"/>
    </xf>
    <xf numFmtId="0" fontId="28" fillId="5" borderId="31" xfId="0" applyFont="1" applyFill="1" applyBorder="1" applyAlignment="1">
      <alignment horizontal="left"/>
    </xf>
    <xf numFmtId="0" fontId="28" fillId="5" borderId="27" xfId="0" applyFont="1" applyFill="1" applyBorder="1" applyAlignment="1">
      <alignment horizontal="left"/>
    </xf>
    <xf numFmtId="0" fontId="28" fillId="5" borderId="28" xfId="0" applyFont="1" applyFill="1" applyBorder="1" applyAlignment="1">
      <alignment horizontal="left"/>
    </xf>
    <xf numFmtId="0" fontId="23" fillId="0" borderId="36" xfId="0" applyFont="1" applyBorder="1" applyAlignment="1">
      <alignment horizontal="left" vertical="top" wrapText="1"/>
    </xf>
    <xf numFmtId="0" fontId="23" fillId="0" borderId="13" xfId="0" applyFont="1" applyBorder="1" applyAlignment="1">
      <alignment horizontal="left" vertical="top" wrapText="1"/>
    </xf>
    <xf numFmtId="0" fontId="23" fillId="0" borderId="29" xfId="0" applyFont="1" applyBorder="1" applyAlignment="1">
      <alignment horizontal="left" vertical="top" wrapText="1"/>
    </xf>
    <xf numFmtId="0" fontId="27" fillId="5" borderId="25" xfId="0" applyFont="1" applyFill="1" applyBorder="1" applyAlignment="1">
      <alignment horizontal="left" wrapText="1"/>
    </xf>
    <xf numFmtId="0" fontId="27" fillId="5" borderId="5" xfId="0" applyFont="1" applyFill="1" applyBorder="1" applyAlignment="1">
      <alignment horizontal="left" wrapText="1"/>
    </xf>
    <xf numFmtId="0" fontId="23" fillId="5" borderId="18" xfId="0" quotePrefix="1" applyFont="1" applyFill="1" applyBorder="1" applyAlignment="1">
      <alignment horizontal="right"/>
    </xf>
    <xf numFmtId="0" fontId="23" fillId="5" borderId="7" xfId="0" quotePrefix="1" applyFont="1" applyFill="1" applyBorder="1" applyAlignment="1">
      <alignment horizontal="right"/>
    </xf>
    <xf numFmtId="0" fontId="27" fillId="5" borderId="33" xfId="0" applyFont="1" applyFill="1" applyBorder="1" applyAlignment="1">
      <alignment horizontal="left" vertical="center"/>
    </xf>
    <xf numFmtId="0" fontId="27" fillId="5" borderId="20" xfId="0" applyFont="1" applyFill="1" applyBorder="1" applyAlignment="1">
      <alignment horizontal="left" vertical="center"/>
    </xf>
    <xf numFmtId="0" fontId="27" fillId="5" borderId="35" xfId="0" applyFont="1" applyFill="1" applyBorder="1" applyAlignment="1">
      <alignment horizontal="center" vertical="center" wrapText="1"/>
    </xf>
    <xf numFmtId="0" fontId="27" fillId="5" borderId="21" xfId="0" applyFont="1" applyFill="1" applyBorder="1" applyAlignment="1">
      <alignment horizontal="center" vertical="center" wrapText="1"/>
    </xf>
    <xf numFmtId="0" fontId="27" fillId="5" borderId="35" xfId="0" applyFont="1" applyFill="1" applyBorder="1" applyAlignment="1">
      <alignment horizontal="center" vertical="center"/>
    </xf>
    <xf numFmtId="0" fontId="27" fillId="5" borderId="21" xfId="0" applyFont="1" applyFill="1" applyBorder="1" applyAlignment="1">
      <alignment horizontal="center" vertical="center"/>
    </xf>
    <xf numFmtId="0" fontId="27" fillId="5" borderId="33" xfId="0" applyFont="1" applyFill="1" applyBorder="1" applyAlignment="1">
      <alignment horizontal="center" vertical="center"/>
    </xf>
    <xf numFmtId="0" fontId="27" fillId="5" borderId="20" xfId="0" applyFont="1" applyFill="1" applyBorder="1" applyAlignment="1">
      <alignment horizontal="center" vertical="center"/>
    </xf>
    <xf numFmtId="0" fontId="28" fillId="5" borderId="31" xfId="0" applyFont="1" applyFill="1" applyBorder="1" applyAlignment="1">
      <alignment horizontal="left" wrapText="1"/>
    </xf>
    <xf numFmtId="0" fontId="28" fillId="5" borderId="27" xfId="0" applyFont="1" applyFill="1" applyBorder="1" applyAlignment="1">
      <alignment horizontal="left" wrapText="1"/>
    </xf>
    <xf numFmtId="0" fontId="28" fillId="5" borderId="28" xfId="0" applyFont="1" applyFill="1" applyBorder="1" applyAlignment="1">
      <alignment horizontal="left" wrapText="1"/>
    </xf>
    <xf numFmtId="0" fontId="23" fillId="5" borderId="36" xfId="0" quotePrefix="1" applyFont="1" applyFill="1" applyBorder="1" applyAlignment="1">
      <alignment horizontal="left"/>
    </xf>
    <xf numFmtId="0" fontId="23" fillId="5" borderId="14" xfId="0" quotePrefix="1" applyFont="1" applyFill="1" applyBorder="1" applyAlignment="1">
      <alignment horizontal="left"/>
    </xf>
    <xf numFmtId="0" fontId="23" fillId="5" borderId="33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34" xfId="0" applyFont="1" applyFill="1" applyBorder="1" applyAlignment="1">
      <alignment horizontal="center" wrapText="1"/>
    </xf>
    <xf numFmtId="0" fontId="23" fillId="5" borderId="6" xfId="0" applyFont="1" applyFill="1" applyBorder="1" applyAlignment="1">
      <alignment horizontal="center" wrapText="1"/>
    </xf>
    <xf numFmtId="0" fontId="23" fillId="5" borderId="27" xfId="0" applyFont="1" applyFill="1" applyBorder="1" applyAlignment="1">
      <alignment horizontal="center" vertical="center" wrapText="1"/>
    </xf>
    <xf numFmtId="0" fontId="23" fillId="5" borderId="0" xfId="0" applyFont="1" applyFill="1" applyAlignment="1">
      <alignment horizontal="center" vertical="center" wrapText="1"/>
    </xf>
    <xf numFmtId="0" fontId="32" fillId="5" borderId="72" xfId="0" applyFont="1" applyFill="1" applyBorder="1" applyAlignment="1">
      <alignment horizontal="center" vertical="center" wrapText="1"/>
    </xf>
    <xf numFmtId="0" fontId="32" fillId="5" borderId="73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left" wrapText="1"/>
    </xf>
    <xf numFmtId="0" fontId="22" fillId="5" borderId="7" xfId="0" applyFont="1" applyFill="1" applyBorder="1" applyAlignment="1">
      <alignment horizontal="left" wrapText="1"/>
    </xf>
    <xf numFmtId="0" fontId="31" fillId="5" borderId="18" xfId="0" applyFont="1" applyFill="1" applyBorder="1" applyAlignment="1">
      <alignment horizontal="center" vertical="center" wrapText="1"/>
    </xf>
    <xf numFmtId="0" fontId="31" fillId="5" borderId="2" xfId="0" applyFont="1" applyFill="1" applyBorder="1" applyAlignment="1">
      <alignment horizontal="center" vertical="center" wrapText="1"/>
    </xf>
    <xf numFmtId="0" fontId="34" fillId="0" borderId="37" xfId="0" applyFont="1" applyBorder="1" applyAlignment="1" applyProtection="1">
      <alignment horizontal="left" vertical="top" wrapText="1"/>
      <protection locked="0"/>
    </xf>
    <xf numFmtId="0" fontId="34" fillId="0" borderId="13" xfId="0" applyFont="1" applyBorder="1" applyAlignment="1" applyProtection="1">
      <alignment horizontal="left" vertical="top" wrapText="1"/>
      <protection locked="0"/>
    </xf>
    <xf numFmtId="0" fontId="34" fillId="0" borderId="29" xfId="0" applyFont="1" applyBorder="1" applyAlignment="1" applyProtection="1">
      <alignment horizontal="left" vertical="top" wrapText="1"/>
      <protection locked="0"/>
    </xf>
    <xf numFmtId="0" fontId="32" fillId="5" borderId="31" xfId="0" applyFont="1" applyFill="1" applyBorder="1" applyAlignment="1">
      <alignment horizontal="center" vertical="center"/>
    </xf>
    <xf numFmtId="0" fontId="32" fillId="5" borderId="27" xfId="0" applyFont="1" applyFill="1" applyBorder="1" applyAlignment="1">
      <alignment horizontal="center" vertical="center"/>
    </xf>
    <xf numFmtId="0" fontId="32" fillId="5" borderId="28" xfId="0" applyFont="1" applyFill="1" applyBorder="1" applyAlignment="1">
      <alignment horizontal="center" vertical="center"/>
    </xf>
    <xf numFmtId="0" fontId="31" fillId="5" borderId="0" xfId="0" applyFont="1" applyFill="1" applyAlignment="1">
      <alignment horizontal="center" vertical="center" wrapText="1"/>
    </xf>
    <xf numFmtId="0" fontId="32" fillId="5" borderId="31" xfId="0" applyFont="1" applyFill="1" applyBorder="1" applyAlignment="1">
      <alignment horizontal="center" vertical="center" wrapText="1"/>
    </xf>
    <xf numFmtId="0" fontId="32" fillId="5" borderId="28" xfId="0" applyFont="1" applyFill="1" applyBorder="1" applyAlignment="1">
      <alignment horizontal="center" vertical="center" wrapText="1"/>
    </xf>
    <xf numFmtId="0" fontId="31" fillId="5" borderId="31" xfId="0" applyFont="1" applyFill="1" applyBorder="1" applyAlignment="1">
      <alignment horizontal="center" vertical="center" wrapText="1"/>
    </xf>
    <xf numFmtId="0" fontId="31" fillId="5" borderId="28" xfId="0" applyFont="1" applyFill="1" applyBorder="1" applyAlignment="1">
      <alignment horizontal="center" vertical="center" wrapText="1"/>
    </xf>
    <xf numFmtId="0" fontId="31" fillId="5" borderId="27" xfId="0" applyFont="1" applyFill="1" applyBorder="1" applyAlignment="1">
      <alignment horizontal="center" vertical="center" wrapText="1"/>
    </xf>
    <xf numFmtId="0" fontId="27" fillId="5" borderId="50" xfId="0" applyFont="1" applyFill="1" applyBorder="1" applyAlignment="1">
      <alignment horizontal="left" wrapText="1"/>
    </xf>
    <xf numFmtId="0" fontId="27" fillId="5" borderId="70" xfId="0" applyFont="1" applyFill="1" applyBorder="1" applyAlignment="1">
      <alignment horizontal="left" wrapText="1"/>
    </xf>
    <xf numFmtId="0" fontId="23" fillId="5" borderId="0" xfId="0" applyFont="1" applyFill="1" applyAlignment="1">
      <alignment horizontal="left" vertical="top" wrapText="1"/>
    </xf>
    <xf numFmtId="0" fontId="12" fillId="4" borderId="18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 wrapText="1"/>
    </xf>
    <xf numFmtId="0" fontId="12" fillId="4" borderId="2" xfId="0" applyFont="1" applyFill="1" applyBorder="1" applyAlignment="1">
      <alignment horizontal="center" wrapText="1"/>
    </xf>
    <xf numFmtId="0" fontId="12" fillId="4" borderId="0" xfId="0" applyFont="1" applyFill="1" applyAlignment="1">
      <alignment horizontal="center"/>
    </xf>
    <xf numFmtId="0" fontId="31" fillId="5" borderId="0" xfId="0" applyFont="1" applyFill="1" applyAlignment="1">
      <alignment horizontal="center"/>
    </xf>
    <xf numFmtId="0" fontId="43" fillId="5" borderId="0" xfId="0" quotePrefix="1" applyFont="1" applyFill="1" applyAlignment="1">
      <alignment horizontal="left" vertical="top" wrapText="1"/>
    </xf>
    <xf numFmtId="0" fontId="23" fillId="5" borderId="0" xfId="0" quotePrefix="1" applyFont="1" applyFill="1" applyAlignment="1">
      <alignment horizontal="left" vertical="top" wrapText="1"/>
    </xf>
    <xf numFmtId="0" fontId="27" fillId="5" borderId="0" xfId="0" applyFont="1" applyFill="1" applyAlignment="1">
      <alignment horizontal="right" vertical="top"/>
    </xf>
    <xf numFmtId="0" fontId="25" fillId="5" borderId="0" xfId="0" applyFont="1" applyFill="1" applyAlignment="1">
      <alignment horizontal="left" vertical="top" wrapText="1"/>
    </xf>
    <xf numFmtId="0" fontId="23" fillId="5" borderId="24" xfId="0" applyFont="1" applyFill="1" applyBorder="1" applyAlignment="1">
      <alignment horizontal="left" wrapText="1"/>
    </xf>
    <xf numFmtId="0" fontId="23" fillId="0" borderId="4" xfId="0" applyFont="1" applyBorder="1" applyAlignment="1" applyProtection="1">
      <alignment horizontal="left" vertical="top"/>
      <protection locked="0"/>
    </xf>
    <xf numFmtId="0" fontId="23" fillId="0" borderId="23" xfId="0" applyFont="1" applyBorder="1" applyAlignment="1" applyProtection="1">
      <alignment horizontal="left" vertical="top"/>
      <protection locked="0"/>
    </xf>
    <xf numFmtId="0" fontId="23" fillId="0" borderId="5" xfId="0" applyFont="1" applyBorder="1" applyAlignment="1" applyProtection="1">
      <alignment horizontal="left" vertical="top"/>
      <protection locked="0"/>
    </xf>
    <xf numFmtId="0" fontId="23" fillId="0" borderId="8" xfId="0" applyFont="1" applyBorder="1" applyAlignment="1" applyProtection="1">
      <alignment horizontal="left" vertical="top"/>
      <protection locked="0"/>
    </xf>
    <xf numFmtId="0" fontId="23" fillId="0" borderId="24" xfId="0" applyFont="1" applyBorder="1" applyAlignment="1" applyProtection="1">
      <alignment horizontal="left" vertical="top"/>
      <protection locked="0"/>
    </xf>
    <xf numFmtId="0" fontId="23" fillId="0" borderId="9" xfId="0" applyFont="1" applyBorder="1" applyAlignment="1" applyProtection="1">
      <alignment horizontal="left" vertical="top"/>
      <protection locked="0"/>
    </xf>
    <xf numFmtId="0" fontId="41" fillId="5" borderId="0" xfId="0" applyFont="1" applyFill="1" applyAlignment="1">
      <alignment horizontal="left" vertical="top" wrapText="1"/>
    </xf>
    <xf numFmtId="0" fontId="23" fillId="5" borderId="0" xfId="0" applyFont="1" applyFill="1" applyAlignment="1">
      <alignment horizontal="left" vertical="top"/>
    </xf>
    <xf numFmtId="0" fontId="23" fillId="5" borderId="0" xfId="0" applyFont="1" applyFill="1" applyAlignment="1">
      <alignment horizontal="left" wrapText="1"/>
    </xf>
    <xf numFmtId="0" fontId="24" fillId="5" borderId="39" xfId="0" applyFont="1" applyFill="1" applyBorder="1" applyAlignment="1">
      <alignment horizontal="left" wrapText="1"/>
    </xf>
    <xf numFmtId="0" fontId="24" fillId="5" borderId="3" xfId="0" applyFont="1" applyFill="1" applyBorder="1" applyAlignment="1">
      <alignment horizontal="left" wrapText="1"/>
    </xf>
    <xf numFmtId="0" fontId="23" fillId="5" borderId="36" xfId="0" applyFont="1" applyFill="1" applyBorder="1" applyAlignment="1">
      <alignment horizontal="left" wrapText="1"/>
    </xf>
    <xf numFmtId="0" fontId="23" fillId="5" borderId="14" xfId="0" applyFont="1" applyFill="1" applyBorder="1" applyAlignment="1">
      <alignment horizontal="left" wrapText="1"/>
    </xf>
    <xf numFmtId="0" fontId="34" fillId="0" borderId="36" xfId="0" applyFont="1" applyBorder="1" applyAlignment="1" applyProtection="1">
      <alignment horizontal="left" vertical="top"/>
      <protection locked="0"/>
    </xf>
    <xf numFmtId="0" fontId="34" fillId="0" borderId="13" xfId="0" applyFont="1" applyBorder="1" applyAlignment="1" applyProtection="1">
      <alignment horizontal="left" vertical="top"/>
      <protection locked="0"/>
    </xf>
    <xf numFmtId="0" fontId="34" fillId="0" borderId="29" xfId="0" applyFont="1" applyBorder="1" applyAlignment="1" applyProtection="1">
      <alignment horizontal="left" vertical="top"/>
      <protection locked="0"/>
    </xf>
    <xf numFmtId="0" fontId="13" fillId="5" borderId="18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23" fillId="5" borderId="37" xfId="0" applyFont="1" applyFill="1" applyBorder="1" applyAlignment="1">
      <alignment horizontal="center" vertical="center"/>
    </xf>
    <xf numFmtId="0" fontId="23" fillId="5" borderId="13" xfId="0" applyFont="1" applyFill="1" applyBorder="1" applyAlignment="1">
      <alignment horizontal="center" vertical="center"/>
    </xf>
    <xf numFmtId="0" fontId="23" fillId="5" borderId="14" xfId="0" applyFont="1" applyFill="1" applyBorder="1" applyAlignment="1">
      <alignment horizontal="center" vertical="center"/>
    </xf>
    <xf numFmtId="0" fontId="37" fillId="4" borderId="19" xfId="0" applyFont="1" applyFill="1" applyBorder="1" applyAlignment="1">
      <alignment horizontal="center"/>
    </xf>
    <xf numFmtId="0" fontId="37" fillId="4" borderId="22" xfId="0" applyFont="1" applyFill="1" applyBorder="1" applyAlignment="1">
      <alignment horizontal="center"/>
    </xf>
    <xf numFmtId="0" fontId="37" fillId="4" borderId="1" xfId="0" applyFont="1" applyFill="1" applyBorder="1" applyAlignment="1">
      <alignment horizontal="center"/>
    </xf>
    <xf numFmtId="0" fontId="39" fillId="5" borderId="0" xfId="0" applyFont="1" applyFill="1" applyAlignment="1">
      <alignment horizontal="left" vertical="center"/>
    </xf>
    <xf numFmtId="0" fontId="22" fillId="5" borderId="3" xfId="0" applyFont="1" applyFill="1" applyBorder="1" applyAlignment="1">
      <alignment horizontal="center" vertical="center"/>
    </xf>
    <xf numFmtId="0" fontId="22" fillId="5" borderId="10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 wrapText="1"/>
    </xf>
    <xf numFmtId="0" fontId="22" fillId="5" borderId="10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wrapText="1"/>
    </xf>
    <xf numFmtId="0" fontId="24" fillId="5" borderId="17" xfId="0" applyFont="1" applyFill="1" applyBorder="1" applyAlignment="1">
      <alignment horizontal="center" wrapText="1"/>
    </xf>
    <xf numFmtId="0" fontId="24" fillId="5" borderId="71" xfId="0" applyFont="1" applyFill="1" applyBorder="1" applyAlignment="1">
      <alignment horizontal="center" wrapText="1"/>
    </xf>
    <xf numFmtId="0" fontId="23" fillId="0" borderId="37" xfId="0" applyFont="1" applyBorder="1" applyAlignment="1" applyProtection="1">
      <alignment horizontal="left" vertical="top" wrapText="1"/>
      <protection locked="0"/>
    </xf>
    <xf numFmtId="0" fontId="23" fillId="0" borderId="14" xfId="0" applyFont="1" applyBorder="1" applyAlignment="1" applyProtection="1">
      <alignment horizontal="left" vertical="top" wrapText="1"/>
      <protection locked="0"/>
    </xf>
  </cellXfs>
  <cellStyles count="3">
    <cellStyle name="Migliaia" xfId="1" builtinId="3"/>
    <cellStyle name="Normale" xfId="0" builtinId="0"/>
    <cellStyle name="Percentuale" xfId="2" builtinId="5"/>
  </cellStyles>
  <dxfs count="1">
    <dxf>
      <font>
        <color rgb="FF9C0006"/>
      </font>
    </dxf>
  </dxfs>
  <tableStyles count="0" defaultTableStyle="TableStyleMedium2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1"/>
  <sheetViews>
    <sheetView tabSelected="1" zoomScale="120" zoomScaleNormal="120" zoomScaleSheetLayoutView="100" workbookViewId="0">
      <selection activeCell="L44" sqref="L44"/>
    </sheetView>
  </sheetViews>
  <sheetFormatPr defaultRowHeight="15" x14ac:dyDescent="0.25"/>
  <cols>
    <col min="1" max="1" width="2.5703125" customWidth="1"/>
    <col min="2" max="2" width="60.5703125" customWidth="1"/>
    <col min="3" max="3" width="26.140625" customWidth="1"/>
    <col min="4" max="4" width="3.5703125" customWidth="1"/>
  </cols>
  <sheetData>
    <row r="1" spans="1:4" ht="15" customHeight="1" x14ac:dyDescent="0.35">
      <c r="A1" s="508" t="s">
        <v>302</v>
      </c>
      <c r="B1" s="509"/>
      <c r="C1" s="509"/>
      <c r="D1" s="510"/>
    </row>
    <row r="2" spans="1:4" ht="18" x14ac:dyDescent="0.35">
      <c r="A2" s="511"/>
      <c r="B2" s="512"/>
      <c r="C2" s="512"/>
      <c r="D2" s="513"/>
    </row>
    <row r="3" spans="1:4" ht="15" customHeight="1" thickBot="1" x14ac:dyDescent="0.4">
      <c r="A3" s="514" t="s">
        <v>303</v>
      </c>
      <c r="B3" s="515"/>
      <c r="C3" s="515"/>
      <c r="D3" s="516"/>
    </row>
    <row r="4" spans="1:4" ht="5.0999999999999996" customHeight="1" x14ac:dyDescent="0.35">
      <c r="A4" s="51"/>
      <c r="B4" s="52"/>
      <c r="C4" s="52"/>
      <c r="D4" s="53"/>
    </row>
    <row r="5" spans="1:4" ht="15" customHeight="1" x14ac:dyDescent="0.35">
      <c r="A5" s="54"/>
      <c r="B5" s="55" t="s">
        <v>146</v>
      </c>
      <c r="C5" s="56">
        <v>0</v>
      </c>
      <c r="D5" s="57"/>
    </row>
    <row r="6" spans="1:4" ht="15" customHeight="1" x14ac:dyDescent="0.35">
      <c r="A6" s="54"/>
      <c r="B6" s="58"/>
      <c r="C6" s="59" t="s">
        <v>147</v>
      </c>
      <c r="D6" s="57"/>
    </row>
    <row r="7" spans="1:4" ht="15" customHeight="1" x14ac:dyDescent="0.35">
      <c r="A7" s="54"/>
      <c r="B7" s="60" t="s">
        <v>436</v>
      </c>
      <c r="C7" s="61"/>
      <c r="D7" s="57"/>
    </row>
    <row r="8" spans="1:4" ht="15" customHeight="1" x14ac:dyDescent="0.35">
      <c r="A8" s="54"/>
      <c r="B8" s="58"/>
      <c r="C8" s="59" t="s">
        <v>147</v>
      </c>
      <c r="D8" s="57"/>
    </row>
    <row r="9" spans="1:4" ht="15" customHeight="1" x14ac:dyDescent="0.35">
      <c r="A9" s="54"/>
      <c r="B9" s="55" t="s">
        <v>421</v>
      </c>
      <c r="C9" s="61"/>
      <c r="D9" s="57"/>
    </row>
    <row r="10" spans="1:4" ht="15" customHeight="1" x14ac:dyDescent="0.35">
      <c r="A10" s="54"/>
      <c r="B10" s="55"/>
      <c r="C10" s="59" t="s">
        <v>147</v>
      </c>
      <c r="D10" s="57"/>
    </row>
    <row r="11" spans="1:4" ht="15" customHeight="1" x14ac:dyDescent="0.35">
      <c r="A11" s="54"/>
      <c r="B11" s="55" t="s">
        <v>140</v>
      </c>
      <c r="C11" s="61"/>
      <c r="D11" s="57"/>
    </row>
    <row r="12" spans="1:4" ht="15" customHeight="1" x14ac:dyDescent="0.35">
      <c r="A12" s="54"/>
      <c r="B12" s="55"/>
      <c r="C12" s="59" t="s">
        <v>455</v>
      </c>
      <c r="D12" s="57"/>
    </row>
    <row r="13" spans="1:4" ht="15" customHeight="1" x14ac:dyDescent="0.35">
      <c r="A13" s="54"/>
      <c r="B13" s="55" t="s">
        <v>145</v>
      </c>
      <c r="C13" s="62"/>
      <c r="D13" s="57"/>
    </row>
    <row r="14" spans="1:4" ht="15" customHeight="1" x14ac:dyDescent="0.35">
      <c r="A14" s="54"/>
      <c r="B14" s="55"/>
      <c r="C14" s="59" t="s">
        <v>147</v>
      </c>
      <c r="D14" s="57"/>
    </row>
    <row r="15" spans="1:4" ht="15" customHeight="1" x14ac:dyDescent="0.35">
      <c r="A15" s="54"/>
      <c r="B15" s="55" t="s">
        <v>461</v>
      </c>
      <c r="C15" s="505"/>
      <c r="D15" s="57"/>
    </row>
    <row r="16" spans="1:4" ht="15" customHeight="1" x14ac:dyDescent="0.35">
      <c r="A16" s="54"/>
      <c r="B16" s="55"/>
      <c r="C16" s="63"/>
      <c r="D16" s="57"/>
    </row>
    <row r="17" spans="1:4" ht="15" customHeight="1" x14ac:dyDescent="0.35">
      <c r="A17" s="54"/>
      <c r="B17" s="55" t="s">
        <v>149</v>
      </c>
      <c r="C17" s="64" t="str">
        <f>+IF(C13&gt;0,+C5/C13,"Valorizzare Durata")</f>
        <v>Valorizzare Durata</v>
      </c>
      <c r="D17" s="57"/>
    </row>
    <row r="18" spans="1:4" ht="126" customHeight="1" x14ac:dyDescent="0.35">
      <c r="A18" s="54"/>
      <c r="B18" s="517" t="s">
        <v>464</v>
      </c>
      <c r="C18" s="517"/>
      <c r="D18" s="57"/>
    </row>
    <row r="19" spans="1:4" s="5" customFormat="1" ht="5.0999999999999996" customHeight="1" x14ac:dyDescent="0.35">
      <c r="A19" s="65"/>
      <c r="B19" s="66"/>
      <c r="C19" s="66"/>
      <c r="D19" s="67"/>
    </row>
    <row r="20" spans="1:4" ht="36" x14ac:dyDescent="0.35">
      <c r="A20" s="65"/>
      <c r="B20" s="97" t="s">
        <v>151</v>
      </c>
      <c r="C20" s="98" t="s">
        <v>117</v>
      </c>
      <c r="D20" s="67"/>
    </row>
    <row r="21" spans="1:4" ht="15" customHeight="1" x14ac:dyDescent="0.35">
      <c r="A21" s="65"/>
      <c r="B21" s="68" t="s">
        <v>116</v>
      </c>
      <c r="C21" s="69"/>
      <c r="D21" s="67"/>
    </row>
    <row r="22" spans="1:4" ht="15" customHeight="1" x14ac:dyDescent="0.35">
      <c r="A22" s="65"/>
      <c r="B22" s="70" t="s">
        <v>221</v>
      </c>
      <c r="C22" s="71"/>
      <c r="D22" s="67"/>
    </row>
    <row r="23" spans="1:4" ht="15" customHeight="1" x14ac:dyDescent="0.35">
      <c r="A23" s="65"/>
      <c r="B23" s="70" t="s">
        <v>221</v>
      </c>
      <c r="C23" s="71"/>
      <c r="D23" s="67"/>
    </row>
    <row r="24" spans="1:4" ht="15" customHeight="1" x14ac:dyDescent="0.35">
      <c r="A24" s="65"/>
      <c r="B24" s="70" t="s">
        <v>221</v>
      </c>
      <c r="C24" s="71"/>
      <c r="D24" s="67"/>
    </row>
    <row r="25" spans="1:4" ht="15" customHeight="1" x14ac:dyDescent="0.35">
      <c r="A25" s="65"/>
      <c r="B25" s="70" t="s">
        <v>221</v>
      </c>
      <c r="C25" s="71"/>
      <c r="D25" s="67"/>
    </row>
    <row r="26" spans="1:4" ht="15" customHeight="1" x14ac:dyDescent="0.35">
      <c r="A26" s="65"/>
      <c r="B26" s="70" t="s">
        <v>221</v>
      </c>
      <c r="C26" s="71"/>
      <c r="D26" s="67"/>
    </row>
    <row r="27" spans="1:4" ht="15" customHeight="1" x14ac:dyDescent="0.35">
      <c r="A27" s="65"/>
      <c r="B27" s="72" t="s">
        <v>137</v>
      </c>
      <c r="C27" s="73">
        <f>+SUM(C21:C26)</f>
        <v>0</v>
      </c>
      <c r="D27" s="67"/>
    </row>
    <row r="28" spans="1:4" ht="15" customHeight="1" x14ac:dyDescent="0.35">
      <c r="A28" s="65"/>
      <c r="B28" s="74" t="s">
        <v>434</v>
      </c>
      <c r="C28" s="71"/>
      <c r="D28" s="67"/>
    </row>
    <row r="29" spans="1:4" ht="15" customHeight="1" x14ac:dyDescent="0.35">
      <c r="A29" s="65"/>
      <c r="B29" s="74" t="s">
        <v>434</v>
      </c>
      <c r="C29" s="71"/>
      <c r="D29" s="67"/>
    </row>
    <row r="30" spans="1:4" ht="15" customHeight="1" x14ac:dyDescent="0.35">
      <c r="A30" s="65"/>
      <c r="B30" s="74" t="s">
        <v>434</v>
      </c>
      <c r="C30" s="71"/>
      <c r="D30" s="67"/>
    </row>
    <row r="31" spans="1:4" ht="15" customHeight="1" x14ac:dyDescent="0.35">
      <c r="A31" s="65"/>
      <c r="B31" s="74" t="s">
        <v>434</v>
      </c>
      <c r="C31" s="71"/>
      <c r="D31" s="67"/>
    </row>
    <row r="32" spans="1:4" ht="15" customHeight="1" x14ac:dyDescent="0.35">
      <c r="A32" s="65"/>
      <c r="B32" s="74" t="s">
        <v>434</v>
      </c>
      <c r="C32" s="71"/>
      <c r="D32" s="67"/>
    </row>
    <row r="33" spans="1:4" ht="15" customHeight="1" x14ac:dyDescent="0.35">
      <c r="A33" s="65"/>
      <c r="B33" s="75" t="s">
        <v>118</v>
      </c>
      <c r="C33" s="76">
        <f>+SUM(C28:C32)</f>
        <v>0</v>
      </c>
      <c r="D33" s="67"/>
    </row>
    <row r="34" spans="1:4" ht="15" customHeight="1" x14ac:dyDescent="0.35">
      <c r="A34" s="65"/>
      <c r="B34" s="77" t="s">
        <v>119</v>
      </c>
      <c r="C34" s="78">
        <f>+C27+C33</f>
        <v>0</v>
      </c>
      <c r="D34" s="67"/>
    </row>
    <row r="35" spans="1:4" ht="15" customHeight="1" x14ac:dyDescent="0.35">
      <c r="A35" s="65"/>
      <c r="B35" s="79" t="s">
        <v>435</v>
      </c>
      <c r="C35" s="69"/>
      <c r="D35" s="67"/>
    </row>
    <row r="36" spans="1:4" ht="15" customHeight="1" x14ac:dyDescent="0.35">
      <c r="A36" s="65"/>
      <c r="B36" s="80" t="s">
        <v>435</v>
      </c>
      <c r="C36" s="71"/>
      <c r="D36" s="67"/>
    </row>
    <row r="37" spans="1:4" ht="15" customHeight="1" x14ac:dyDescent="0.35">
      <c r="A37" s="65"/>
      <c r="B37" s="80" t="s">
        <v>435</v>
      </c>
      <c r="C37" s="71"/>
      <c r="D37" s="67"/>
    </row>
    <row r="38" spans="1:4" ht="15" customHeight="1" x14ac:dyDescent="0.35">
      <c r="A38" s="65"/>
      <c r="B38" s="80" t="s">
        <v>435</v>
      </c>
      <c r="C38" s="71"/>
      <c r="D38" s="67"/>
    </row>
    <row r="39" spans="1:4" ht="15" customHeight="1" x14ac:dyDescent="0.35">
      <c r="A39" s="65"/>
      <c r="B39" s="80" t="s">
        <v>435</v>
      </c>
      <c r="C39" s="71"/>
      <c r="D39" s="67"/>
    </row>
    <row r="40" spans="1:4" ht="15" customHeight="1" x14ac:dyDescent="0.35">
      <c r="A40" s="65"/>
      <c r="B40" s="81" t="s">
        <v>120</v>
      </c>
      <c r="C40" s="76">
        <f>+SUM(C35:C39)</f>
        <v>0</v>
      </c>
      <c r="D40" s="67"/>
    </row>
    <row r="41" spans="1:4" ht="15" customHeight="1" x14ac:dyDescent="0.35">
      <c r="A41" s="65"/>
      <c r="B41" s="77" t="s">
        <v>136</v>
      </c>
      <c r="C41" s="82">
        <f>+C34+C40</f>
        <v>0</v>
      </c>
      <c r="D41" s="67"/>
    </row>
    <row r="42" spans="1:4" ht="15" customHeight="1" x14ac:dyDescent="0.35">
      <c r="A42" s="65"/>
      <c r="B42" s="83" t="s">
        <v>135</v>
      </c>
      <c r="C42" s="84">
        <f>+IF(C41=0,0,+C27/C41)</f>
        <v>0</v>
      </c>
      <c r="D42" s="67"/>
    </row>
    <row r="43" spans="1:4" ht="5.0999999999999996" customHeight="1" x14ac:dyDescent="0.35">
      <c r="A43" s="65"/>
      <c r="B43" s="85"/>
      <c r="C43" s="86"/>
      <c r="D43" s="67"/>
    </row>
    <row r="44" spans="1:4" ht="15" customHeight="1" x14ac:dyDescent="0.35">
      <c r="A44" s="65"/>
      <c r="B44" s="99" t="s">
        <v>309</v>
      </c>
      <c r="C44" s="59" t="s">
        <v>147</v>
      </c>
      <c r="D44" s="67"/>
    </row>
    <row r="45" spans="1:4" ht="15" customHeight="1" x14ac:dyDescent="0.35">
      <c r="A45" s="65"/>
      <c r="B45" s="99" t="s">
        <v>452</v>
      </c>
      <c r="C45" s="88" t="s">
        <v>139</v>
      </c>
      <c r="D45" s="67"/>
    </row>
    <row r="46" spans="1:4" ht="5.0999999999999996" customHeight="1" x14ac:dyDescent="0.35">
      <c r="A46" s="65"/>
      <c r="B46" s="85"/>
      <c r="C46" s="86"/>
      <c r="D46" s="67"/>
    </row>
    <row r="47" spans="1:4" ht="15" customHeight="1" x14ac:dyDescent="0.35">
      <c r="A47" s="65"/>
      <c r="B47" s="99" t="s">
        <v>457</v>
      </c>
      <c r="C47" s="59" t="s">
        <v>147</v>
      </c>
      <c r="D47" s="67"/>
    </row>
    <row r="48" spans="1:4" ht="15" customHeight="1" x14ac:dyDescent="0.35">
      <c r="A48" s="65"/>
      <c r="B48" s="99" t="s">
        <v>456</v>
      </c>
      <c r="C48" s="88" t="s">
        <v>139</v>
      </c>
      <c r="D48" s="67"/>
    </row>
    <row r="49" spans="1:4" ht="15" customHeight="1" x14ac:dyDescent="0.35">
      <c r="A49" s="65"/>
      <c r="B49" s="85"/>
      <c r="C49" s="59" t="s">
        <v>147</v>
      </c>
      <c r="D49" s="67"/>
    </row>
    <row r="50" spans="1:4" ht="15" customHeight="1" x14ac:dyDescent="0.35">
      <c r="A50" s="65"/>
      <c r="B50" s="99" t="s">
        <v>310</v>
      </c>
      <c r="C50" s="88" t="s">
        <v>139</v>
      </c>
      <c r="D50" s="67"/>
    </row>
    <row r="51" spans="1:4" ht="15" customHeight="1" x14ac:dyDescent="0.35">
      <c r="A51" s="65"/>
      <c r="B51" s="89" t="s">
        <v>453</v>
      </c>
      <c r="C51" s="90"/>
      <c r="D51" s="67"/>
    </row>
    <row r="52" spans="1:4" ht="45" customHeight="1" x14ac:dyDescent="0.35">
      <c r="A52" s="65"/>
      <c r="B52" s="660"/>
      <c r="C52" s="661"/>
      <c r="D52" s="67"/>
    </row>
    <row r="53" spans="1:4" ht="5.0999999999999996" customHeight="1" x14ac:dyDescent="0.35">
      <c r="A53" s="65"/>
      <c r="B53" s="85"/>
      <c r="C53" s="86"/>
      <c r="D53" s="67"/>
    </row>
    <row r="54" spans="1:4" ht="15" customHeight="1" x14ac:dyDescent="0.35">
      <c r="A54" s="65"/>
      <c r="B54" s="85"/>
      <c r="C54" s="59" t="s">
        <v>147</v>
      </c>
      <c r="D54" s="67"/>
    </row>
    <row r="55" spans="1:4" ht="15" customHeight="1" x14ac:dyDescent="0.35">
      <c r="A55" s="65"/>
      <c r="B55" s="99" t="s">
        <v>311</v>
      </c>
      <c r="C55" s="88" t="s">
        <v>139</v>
      </c>
      <c r="D55" s="67"/>
    </row>
    <row r="56" spans="1:4" ht="15" customHeight="1" x14ac:dyDescent="0.35">
      <c r="A56" s="65"/>
      <c r="B56" s="89" t="s">
        <v>453</v>
      </c>
      <c r="C56" s="86"/>
      <c r="D56" s="67"/>
    </row>
    <row r="57" spans="1:4" ht="60" customHeight="1" x14ac:dyDescent="0.35">
      <c r="A57" s="65"/>
      <c r="B57" s="660"/>
      <c r="C57" s="661"/>
      <c r="D57" s="67"/>
    </row>
    <row r="58" spans="1:4" ht="5.0999999999999996" customHeight="1" thickBot="1" x14ac:dyDescent="0.4">
      <c r="A58" s="65"/>
      <c r="B58" s="85"/>
      <c r="C58" s="86"/>
      <c r="D58" s="67"/>
    </row>
    <row r="59" spans="1:4" ht="18" x14ac:dyDescent="0.35">
      <c r="A59" s="94" t="s">
        <v>220</v>
      </c>
      <c r="B59" s="95"/>
      <c r="C59" s="95"/>
      <c r="D59" s="96"/>
    </row>
    <row r="60" spans="1:4" ht="50.45" customHeight="1" x14ac:dyDescent="0.35">
      <c r="A60" s="65"/>
      <c r="B60" s="506"/>
      <c r="C60" s="507"/>
      <c r="D60" s="67"/>
    </row>
    <row r="61" spans="1:4" ht="5.0999999999999996" customHeight="1" thickBot="1" x14ac:dyDescent="0.4">
      <c r="A61" s="91"/>
      <c r="B61" s="92"/>
      <c r="C61" s="92"/>
      <c r="D61" s="93"/>
    </row>
  </sheetData>
  <sheetProtection algorithmName="SHA-512" hashValue="iUbE+y5/V6UFFT9MxHI0AE9WfQUQMIRuvAhxX+rAnNJ6wgDLlYVh6MrA4xBBBJW0uSYOilDNnUG2F4AKnKe+rw==" saltValue="evZBxrjbA/I/75EqiKO0DQ==" spinCount="100000" sheet="1" objects="1" scenarios="1"/>
  <mergeCells count="7">
    <mergeCell ref="B60:C60"/>
    <mergeCell ref="B57:C57"/>
    <mergeCell ref="A1:D1"/>
    <mergeCell ref="A2:D2"/>
    <mergeCell ref="A3:D3"/>
    <mergeCell ref="B18:C18"/>
    <mergeCell ref="B52:C5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  <rowBreaks count="1" manualBreakCount="1">
    <brk id="42" max="3" man="1"/>
  </rowBreaks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0000000}">
          <x14:formula1>
            <xm:f>Tendine!$B$1:$B$2</xm:f>
          </x14:formula1>
          <xm:sqref>C9</xm:sqref>
        </x14:dataValidation>
        <x14:dataValidation type="list" allowBlank="1" showInputMessage="1" showErrorMessage="1" xr:uid="{00000000-0002-0000-0000-000001000000}">
          <x14:formula1>
            <xm:f>Tendine!$D$1:$D$3</xm:f>
          </x14:formula1>
          <xm:sqref>C11</xm:sqref>
        </x14:dataValidation>
        <x14:dataValidation type="list" allowBlank="1" showInputMessage="1" showErrorMessage="1" xr:uid="{00000000-0002-0000-0000-000002000000}">
          <x14:formula1>
            <xm:f>Tendine!$A$1:$A$2</xm:f>
          </x14:formula1>
          <xm:sqref>C50 C55 C45 C48</xm:sqref>
        </x14:dataValidation>
        <x14:dataValidation type="list" allowBlank="1" showInputMessage="1" showErrorMessage="1" xr:uid="{00000000-0002-0000-0000-000003000000}">
          <x14:formula1>
            <xm:f>Tendine!$B$5:$B$7</xm:f>
          </x14:formula1>
          <xm:sqref>C7</xm:sqref>
        </x14:dataValidation>
        <x14:dataValidation type="list" allowBlank="1" showInputMessage="1" showErrorMessage="1" xr:uid="{A4FFF74C-7308-4339-984C-F4EBABC06812}">
          <x14:formula1>
            <xm:f>Tendine!$E$1:$E$2</xm:f>
          </x14:formula1>
          <xm:sqref>C15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9"/>
  <sheetViews>
    <sheetView workbookViewId="0">
      <selection activeCell="E3" sqref="E3"/>
    </sheetView>
  </sheetViews>
  <sheetFormatPr defaultColWidth="8.5703125" defaultRowHeight="15" x14ac:dyDescent="0.25"/>
  <cols>
    <col min="1" max="1" width="8.5703125" style="12"/>
    <col min="2" max="3" width="27.42578125" style="12" customWidth="1"/>
    <col min="4" max="5" width="24.42578125" style="12" customWidth="1"/>
    <col min="6" max="6" width="13.42578125" style="12" customWidth="1"/>
    <col min="7" max="7" width="19.5703125" style="12" customWidth="1"/>
    <col min="8" max="8" width="27.5703125" style="12" customWidth="1"/>
    <col min="9" max="9" width="37" style="12" customWidth="1"/>
    <col min="10" max="10" width="23.5703125" style="12" customWidth="1"/>
    <col min="11" max="16384" width="8.5703125" style="12"/>
  </cols>
  <sheetData>
    <row r="1" spans="1:10" ht="30" x14ac:dyDescent="0.25">
      <c r="A1" s="12" t="s">
        <v>115</v>
      </c>
      <c r="B1" s="12" t="s">
        <v>144</v>
      </c>
      <c r="C1" s="12" t="s">
        <v>154</v>
      </c>
      <c r="D1" s="12" t="s">
        <v>141</v>
      </c>
      <c r="E1" s="12" t="s">
        <v>462</v>
      </c>
      <c r="F1" s="12" t="s">
        <v>150</v>
      </c>
      <c r="G1" s="12" t="s">
        <v>272</v>
      </c>
      <c r="H1" s="12" t="s">
        <v>196</v>
      </c>
      <c r="I1" s="503" t="s">
        <v>258</v>
      </c>
      <c r="J1" s="12" t="s">
        <v>390</v>
      </c>
    </row>
    <row r="2" spans="1:10" ht="60" x14ac:dyDescent="0.25">
      <c r="A2" s="12" t="s">
        <v>139</v>
      </c>
      <c r="B2" s="12" t="s">
        <v>422</v>
      </c>
      <c r="C2" s="12" t="s">
        <v>155</v>
      </c>
      <c r="D2" s="12" t="s">
        <v>143</v>
      </c>
      <c r="E2" s="12" t="s">
        <v>463</v>
      </c>
      <c r="F2" s="12" t="s">
        <v>225</v>
      </c>
      <c r="G2" s="12" t="s">
        <v>170</v>
      </c>
      <c r="H2" s="12" t="s">
        <v>166</v>
      </c>
      <c r="I2" s="503" t="s">
        <v>259</v>
      </c>
      <c r="J2" s="12" t="s">
        <v>388</v>
      </c>
    </row>
    <row r="3" spans="1:10" ht="30" x14ac:dyDescent="0.25">
      <c r="C3" s="12" t="s">
        <v>156</v>
      </c>
      <c r="D3" s="12" t="s">
        <v>142</v>
      </c>
      <c r="G3" s="12" t="s">
        <v>171</v>
      </c>
      <c r="H3" s="12" t="s">
        <v>167</v>
      </c>
      <c r="I3" s="503" t="s">
        <v>260</v>
      </c>
      <c r="J3" s="12" t="s">
        <v>389</v>
      </c>
    </row>
    <row r="4" spans="1:10" x14ac:dyDescent="0.25">
      <c r="H4" s="12" t="s">
        <v>174</v>
      </c>
      <c r="I4" s="503" t="s">
        <v>261</v>
      </c>
    </row>
    <row r="5" spans="1:10" x14ac:dyDescent="0.25">
      <c r="B5" s="12" t="s">
        <v>299</v>
      </c>
      <c r="I5" s="503" t="s">
        <v>262</v>
      </c>
    </row>
    <row r="6" spans="1:10" x14ac:dyDescent="0.25">
      <c r="B6" s="12" t="s">
        <v>300</v>
      </c>
      <c r="I6" s="503" t="s">
        <v>265</v>
      </c>
    </row>
    <row r="7" spans="1:10" ht="30" x14ac:dyDescent="0.25">
      <c r="B7" s="12" t="s">
        <v>423</v>
      </c>
      <c r="I7" s="503" t="s">
        <v>263</v>
      </c>
    </row>
    <row r="8" spans="1:10" x14ac:dyDescent="0.25">
      <c r="I8" s="503" t="s">
        <v>266</v>
      </c>
    </row>
    <row r="9" spans="1:10" ht="18" x14ac:dyDescent="0.25">
      <c r="I9" s="504" t="s">
        <v>264</v>
      </c>
    </row>
  </sheetData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&amp;R&amp;P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1"/>
  <sheetViews>
    <sheetView zoomScale="120" zoomScaleNormal="120" zoomScaleSheetLayoutView="100" workbookViewId="0">
      <selection activeCell="D101" sqref="D101"/>
    </sheetView>
  </sheetViews>
  <sheetFormatPr defaultRowHeight="15" x14ac:dyDescent="0.25"/>
  <cols>
    <col min="1" max="1" width="2.5703125" customWidth="1"/>
    <col min="2" max="2" width="21.5703125" customWidth="1"/>
    <col min="3" max="3" width="15.5703125" customWidth="1"/>
    <col min="4" max="7" width="15.42578125" customWidth="1"/>
    <col min="8" max="8" width="2.5703125" customWidth="1"/>
    <col min="9" max="9" width="15.5703125" customWidth="1"/>
    <col min="10" max="10" width="16.5703125" customWidth="1"/>
    <col min="11" max="14" width="13.5703125" customWidth="1"/>
  </cols>
  <sheetData>
    <row r="1" spans="1:8" ht="18" x14ac:dyDescent="0.35">
      <c r="A1" s="508" t="s">
        <v>302</v>
      </c>
      <c r="B1" s="509"/>
      <c r="C1" s="509"/>
      <c r="D1" s="509"/>
      <c r="E1" s="509"/>
      <c r="F1" s="509"/>
      <c r="G1" s="509"/>
      <c r="H1" s="510"/>
    </row>
    <row r="2" spans="1:8" ht="18" x14ac:dyDescent="0.35">
      <c r="A2" s="528">
        <f>+'Dati generali'!A2:D2</f>
        <v>0</v>
      </c>
      <c r="B2" s="529"/>
      <c r="C2" s="529"/>
      <c r="D2" s="529"/>
      <c r="E2" s="529"/>
      <c r="F2" s="529"/>
      <c r="G2" s="529"/>
      <c r="H2" s="530"/>
    </row>
    <row r="3" spans="1:8" ht="18.75" thickBot="1" x14ac:dyDescent="0.4">
      <c r="A3" s="531" t="s">
        <v>304</v>
      </c>
      <c r="B3" s="532"/>
      <c r="C3" s="532"/>
      <c r="D3" s="532"/>
      <c r="E3" s="532"/>
      <c r="F3" s="532"/>
      <c r="G3" s="532"/>
      <c r="H3" s="533"/>
    </row>
    <row r="4" spans="1:8" ht="18" customHeight="1" x14ac:dyDescent="0.35">
      <c r="A4" s="138" t="s">
        <v>153</v>
      </c>
      <c r="B4" s="100"/>
      <c r="C4" s="101"/>
      <c r="D4" s="100"/>
      <c r="E4" s="95"/>
      <c r="F4" s="95"/>
      <c r="G4" s="95"/>
      <c r="H4" s="96"/>
    </row>
    <row r="5" spans="1:8" ht="5.0999999999999996" customHeight="1" x14ac:dyDescent="0.35">
      <c r="A5" s="65"/>
      <c r="B5" s="87"/>
      <c r="C5" s="87"/>
      <c r="D5" s="87"/>
      <c r="E5" s="87"/>
      <c r="F5" s="87"/>
      <c r="G5" s="87"/>
      <c r="H5" s="67"/>
    </row>
    <row r="6" spans="1:8" ht="14.85" customHeight="1" x14ac:dyDescent="0.35">
      <c r="A6" s="65"/>
      <c r="B6" s="102" t="s">
        <v>160</v>
      </c>
      <c r="C6" s="139" t="s">
        <v>161</v>
      </c>
      <c r="D6" s="103"/>
      <c r="E6" s="103"/>
      <c r="F6" s="103"/>
      <c r="G6" s="104"/>
      <c r="H6" s="67"/>
    </row>
    <row r="7" spans="1:8" ht="14.85" customHeight="1" x14ac:dyDescent="0.35">
      <c r="A7" s="65"/>
      <c r="B7" s="105" t="s">
        <v>163</v>
      </c>
      <c r="C7" s="518"/>
      <c r="D7" s="519"/>
      <c r="E7" s="519"/>
      <c r="F7" s="519"/>
      <c r="G7" s="520"/>
      <c r="H7" s="67"/>
    </row>
    <row r="8" spans="1:8" ht="14.85" customHeight="1" x14ac:dyDescent="0.35">
      <c r="A8" s="65"/>
      <c r="B8" s="105"/>
      <c r="C8" s="87"/>
      <c r="D8" s="106" t="s">
        <v>157</v>
      </c>
      <c r="E8" s="106" t="s">
        <v>158</v>
      </c>
      <c r="F8" s="106" t="s">
        <v>312</v>
      </c>
      <c r="G8" s="107" t="s">
        <v>162</v>
      </c>
      <c r="H8" s="67"/>
    </row>
    <row r="9" spans="1:8" ht="14.85" customHeight="1" x14ac:dyDescent="0.35">
      <c r="A9" s="65"/>
      <c r="B9" s="105" t="s">
        <v>164</v>
      </c>
      <c r="C9" s="87"/>
      <c r="D9" s="108"/>
      <c r="E9" s="108">
        <v>0</v>
      </c>
      <c r="F9" s="108">
        <v>0</v>
      </c>
      <c r="G9" s="109">
        <f>+IF(D9="NO",+IF(E9="NO",+IF(F9="NO",0,+F9),+(F9+E9)/2),+(F9+E9+D9)/3)</f>
        <v>0</v>
      </c>
      <c r="H9" s="67"/>
    </row>
    <row r="10" spans="1:8" ht="14.85" customHeight="1" x14ac:dyDescent="0.35">
      <c r="A10" s="65"/>
      <c r="B10" s="140" t="s">
        <v>165</v>
      </c>
      <c r="C10" s="87"/>
      <c r="D10" s="87"/>
      <c r="E10" s="87"/>
      <c r="F10" s="87"/>
      <c r="G10" s="110"/>
      <c r="H10" s="67"/>
    </row>
    <row r="11" spans="1:8" ht="5.0999999999999996" customHeight="1" x14ac:dyDescent="0.35">
      <c r="A11" s="65"/>
      <c r="B11" s="111"/>
      <c r="C11" s="112"/>
      <c r="D11" s="112"/>
      <c r="E11" s="112"/>
      <c r="F11" s="112"/>
      <c r="G11" s="113"/>
      <c r="H11" s="67"/>
    </row>
    <row r="12" spans="1:8" ht="5.0999999999999996" customHeight="1" x14ac:dyDescent="0.35">
      <c r="A12" s="65"/>
      <c r="B12" s="87"/>
      <c r="C12" s="87"/>
      <c r="D12" s="87"/>
      <c r="E12" s="87"/>
      <c r="F12" s="87"/>
      <c r="G12" s="87"/>
      <c r="H12" s="67"/>
    </row>
    <row r="13" spans="1:8" ht="18" x14ac:dyDescent="0.35">
      <c r="A13" s="65"/>
      <c r="B13" s="102" t="s">
        <v>166</v>
      </c>
      <c r="C13" s="139" t="s">
        <v>161</v>
      </c>
      <c r="D13" s="103"/>
      <c r="E13" s="103"/>
      <c r="F13" s="103"/>
      <c r="G13" s="104"/>
      <c r="H13" s="67"/>
    </row>
    <row r="14" spans="1:8" ht="18" x14ac:dyDescent="0.35">
      <c r="A14" s="65"/>
      <c r="B14" s="105" t="s">
        <v>163</v>
      </c>
      <c r="C14" s="518"/>
      <c r="D14" s="519"/>
      <c r="E14" s="519"/>
      <c r="F14" s="519"/>
      <c r="G14" s="520"/>
      <c r="H14" s="67"/>
    </row>
    <row r="15" spans="1:8" ht="18" x14ac:dyDescent="0.35">
      <c r="A15" s="65"/>
      <c r="B15" s="105" t="s">
        <v>180</v>
      </c>
      <c r="C15" s="518"/>
      <c r="D15" s="519"/>
      <c r="E15" s="519"/>
      <c r="F15" s="519"/>
      <c r="G15" s="520"/>
      <c r="H15" s="67"/>
    </row>
    <row r="16" spans="1:8" ht="18" x14ac:dyDescent="0.35">
      <c r="A16" s="65"/>
      <c r="B16" s="105"/>
      <c r="C16" s="87"/>
      <c r="D16" s="106" t="s">
        <v>157</v>
      </c>
      <c r="E16" s="106" t="s">
        <v>158</v>
      </c>
      <c r="F16" s="106" t="s">
        <v>312</v>
      </c>
      <c r="G16" s="107" t="s">
        <v>162</v>
      </c>
      <c r="H16" s="67"/>
    </row>
    <row r="17" spans="1:8" ht="18" x14ac:dyDescent="0.35">
      <c r="A17" s="65"/>
      <c r="B17" s="105" t="s">
        <v>164</v>
      </c>
      <c r="C17" s="87"/>
      <c r="D17" s="108"/>
      <c r="E17" s="108">
        <v>0</v>
      </c>
      <c r="F17" s="108">
        <v>0</v>
      </c>
      <c r="G17" s="109">
        <f>+IF(D17="NO",+IF(E17="NO",+IF(F17="NO",0,+F17),+(F17+E17)/2),+(F17+E17+D17)/3)</f>
        <v>0</v>
      </c>
      <c r="H17" s="67"/>
    </row>
    <row r="18" spans="1:8" ht="18" x14ac:dyDescent="0.35">
      <c r="A18" s="65"/>
      <c r="B18" s="140" t="s">
        <v>165</v>
      </c>
      <c r="C18" s="87"/>
      <c r="D18" s="87"/>
      <c r="E18" s="87"/>
      <c r="F18" s="87"/>
      <c r="G18" s="110"/>
      <c r="H18" s="67"/>
    </row>
    <row r="19" spans="1:8" ht="5.0999999999999996" customHeight="1" x14ac:dyDescent="0.35">
      <c r="A19" s="65"/>
      <c r="B19" s="111"/>
      <c r="C19" s="112"/>
      <c r="D19" s="112"/>
      <c r="E19" s="112"/>
      <c r="F19" s="112"/>
      <c r="G19" s="113"/>
      <c r="H19" s="67"/>
    </row>
    <row r="20" spans="1:8" ht="5.0999999999999996" customHeight="1" x14ac:dyDescent="0.35">
      <c r="A20" s="65"/>
      <c r="B20" s="87"/>
      <c r="C20" s="87"/>
      <c r="D20" s="87"/>
      <c r="E20" s="87"/>
      <c r="F20" s="87"/>
      <c r="G20" s="87"/>
      <c r="H20" s="67"/>
    </row>
    <row r="21" spans="1:8" ht="18" x14ac:dyDescent="0.35">
      <c r="A21" s="65"/>
      <c r="B21" s="102" t="s">
        <v>167</v>
      </c>
      <c r="C21" s="139" t="s">
        <v>161</v>
      </c>
      <c r="D21" s="103"/>
      <c r="E21" s="103"/>
      <c r="F21" s="103"/>
      <c r="G21" s="104"/>
      <c r="H21" s="67"/>
    </row>
    <row r="22" spans="1:8" ht="18" x14ac:dyDescent="0.35">
      <c r="A22" s="65"/>
      <c r="B22" s="105" t="s">
        <v>163</v>
      </c>
      <c r="C22" s="518"/>
      <c r="D22" s="519"/>
      <c r="E22" s="519"/>
      <c r="F22" s="519"/>
      <c r="G22" s="520"/>
      <c r="H22" s="67"/>
    </row>
    <row r="23" spans="1:8" ht="18" x14ac:dyDescent="0.35">
      <c r="A23" s="65"/>
      <c r="B23" s="105" t="s">
        <v>180</v>
      </c>
      <c r="C23" s="518"/>
      <c r="D23" s="519"/>
      <c r="E23" s="519"/>
      <c r="F23" s="519"/>
      <c r="G23" s="520"/>
      <c r="H23" s="67"/>
    </row>
    <row r="24" spans="1:8" ht="18" x14ac:dyDescent="0.35">
      <c r="A24" s="65"/>
      <c r="B24" s="105"/>
      <c r="C24" s="87"/>
      <c r="D24" s="106" t="s">
        <v>157</v>
      </c>
      <c r="E24" s="106" t="s">
        <v>158</v>
      </c>
      <c r="F24" s="106" t="s">
        <v>159</v>
      </c>
      <c r="G24" s="107" t="s">
        <v>162</v>
      </c>
      <c r="H24" s="67"/>
    </row>
    <row r="25" spans="1:8" ht="18" x14ac:dyDescent="0.35">
      <c r="A25" s="65"/>
      <c r="B25" s="105" t="s">
        <v>164</v>
      </c>
      <c r="C25" s="87"/>
      <c r="D25" s="108"/>
      <c r="E25" s="108">
        <v>0</v>
      </c>
      <c r="F25" s="108">
        <v>0</v>
      </c>
      <c r="G25" s="109">
        <f>+IF(D25="NO",+IF(E25="NO",+IF(F25="NO",0,+F25),+(F25+E25)/2),+(F25+E25+D25)/3)</f>
        <v>0</v>
      </c>
      <c r="H25" s="67"/>
    </row>
    <row r="26" spans="1:8" ht="18" x14ac:dyDescent="0.35">
      <c r="A26" s="65"/>
      <c r="B26" s="140" t="s">
        <v>165</v>
      </c>
      <c r="C26" s="87"/>
      <c r="D26" s="87"/>
      <c r="E26" s="87"/>
      <c r="F26" s="87"/>
      <c r="G26" s="110"/>
      <c r="H26" s="67"/>
    </row>
    <row r="27" spans="1:8" ht="5.0999999999999996" customHeight="1" x14ac:dyDescent="0.35">
      <c r="A27" s="65"/>
      <c r="B27" s="111"/>
      <c r="C27" s="112"/>
      <c r="D27" s="112"/>
      <c r="E27" s="112"/>
      <c r="F27" s="112"/>
      <c r="G27" s="113"/>
      <c r="H27" s="67"/>
    </row>
    <row r="28" spans="1:8" ht="5.0999999999999996" customHeight="1" x14ac:dyDescent="0.35">
      <c r="A28" s="65"/>
      <c r="B28" s="87"/>
      <c r="C28" s="87"/>
      <c r="D28" s="87"/>
      <c r="E28" s="87"/>
      <c r="F28" s="87"/>
      <c r="G28" s="87"/>
      <c r="H28" s="67"/>
    </row>
    <row r="29" spans="1:8" ht="18" x14ac:dyDescent="0.35">
      <c r="A29" s="65"/>
      <c r="B29" s="102" t="s">
        <v>174</v>
      </c>
      <c r="C29" s="139" t="s">
        <v>161</v>
      </c>
      <c r="D29" s="103"/>
      <c r="E29" s="103"/>
      <c r="F29" s="103"/>
      <c r="G29" s="104"/>
      <c r="H29" s="67"/>
    </row>
    <row r="30" spans="1:8" ht="18" x14ac:dyDescent="0.35">
      <c r="A30" s="65"/>
      <c r="B30" s="105" t="s">
        <v>163</v>
      </c>
      <c r="C30" s="518"/>
      <c r="D30" s="519"/>
      <c r="E30" s="519"/>
      <c r="F30" s="519"/>
      <c r="G30" s="520"/>
      <c r="H30" s="67"/>
    </row>
    <row r="31" spans="1:8" ht="18" x14ac:dyDescent="0.35">
      <c r="A31" s="65"/>
      <c r="B31" s="105" t="s">
        <v>180</v>
      </c>
      <c r="C31" s="518"/>
      <c r="D31" s="519"/>
      <c r="E31" s="519"/>
      <c r="F31" s="519"/>
      <c r="G31" s="520"/>
      <c r="H31" s="67"/>
    </row>
    <row r="32" spans="1:8" ht="18" x14ac:dyDescent="0.35">
      <c r="A32" s="65"/>
      <c r="B32" s="105"/>
      <c r="C32" s="87"/>
      <c r="D32" s="106" t="s">
        <v>157</v>
      </c>
      <c r="E32" s="106" t="s">
        <v>158</v>
      </c>
      <c r="F32" s="106" t="s">
        <v>312</v>
      </c>
      <c r="G32" s="107" t="s">
        <v>162</v>
      </c>
      <c r="H32" s="67"/>
    </row>
    <row r="33" spans="1:8" ht="18" x14ac:dyDescent="0.35">
      <c r="A33" s="65"/>
      <c r="B33" s="105" t="s">
        <v>164</v>
      </c>
      <c r="C33" s="87"/>
      <c r="D33" s="108"/>
      <c r="E33" s="108">
        <v>0</v>
      </c>
      <c r="F33" s="108">
        <v>0</v>
      </c>
      <c r="G33" s="109">
        <f>+IF(D33="NO",+IF(E33="NO",+IF(F33="NO",0,+F33),+(F33+E33)/2),+(F33+E33+D33)/3)</f>
        <v>0</v>
      </c>
      <c r="H33" s="67"/>
    </row>
    <row r="34" spans="1:8" ht="18" x14ac:dyDescent="0.35">
      <c r="A34" s="65"/>
      <c r="B34" s="141" t="s">
        <v>165</v>
      </c>
      <c r="C34" s="112"/>
      <c r="D34" s="112"/>
      <c r="E34" s="112"/>
      <c r="F34" s="112"/>
      <c r="G34" s="113"/>
      <c r="H34" s="67"/>
    </row>
    <row r="35" spans="1:8" ht="5.0999999999999996" customHeight="1" x14ac:dyDescent="0.35">
      <c r="A35" s="65"/>
      <c r="B35" s="87"/>
      <c r="C35" s="87"/>
      <c r="D35" s="87"/>
      <c r="E35" s="87"/>
      <c r="F35" s="87"/>
      <c r="G35" s="87"/>
      <c r="H35" s="67"/>
    </row>
    <row r="36" spans="1:8" ht="5.0999999999999996" customHeight="1" x14ac:dyDescent="0.35">
      <c r="A36" s="65"/>
      <c r="B36" s="142"/>
      <c r="C36" s="142"/>
      <c r="D36" s="142"/>
      <c r="E36" s="142"/>
      <c r="F36" s="142"/>
      <c r="G36" s="142"/>
      <c r="H36" s="67"/>
    </row>
    <row r="37" spans="1:8" ht="5.0999999999999996" customHeight="1" x14ac:dyDescent="0.35">
      <c r="A37" s="65"/>
      <c r="B37" s="87"/>
      <c r="C37" s="87"/>
      <c r="D37" s="87"/>
      <c r="E37" s="87"/>
      <c r="F37" s="87"/>
      <c r="G37" s="87"/>
      <c r="H37" s="67"/>
    </row>
    <row r="38" spans="1:8" ht="18" x14ac:dyDescent="0.35">
      <c r="A38" s="65"/>
      <c r="B38" s="102" t="s">
        <v>168</v>
      </c>
      <c r="C38" s="103"/>
      <c r="D38" s="103"/>
      <c r="E38" s="103"/>
      <c r="F38" s="103"/>
      <c r="G38" s="104"/>
      <c r="H38" s="67"/>
    </row>
    <row r="39" spans="1:8" ht="18" x14ac:dyDescent="0.35">
      <c r="A39" s="65"/>
      <c r="B39" s="105" t="s">
        <v>163</v>
      </c>
      <c r="C39" s="518"/>
      <c r="D39" s="519"/>
      <c r="E39" s="519"/>
      <c r="F39" s="519"/>
      <c r="G39" s="520"/>
      <c r="H39" s="67"/>
    </row>
    <row r="40" spans="1:8" ht="18" x14ac:dyDescent="0.35">
      <c r="A40" s="65"/>
      <c r="B40" s="105" t="s">
        <v>169</v>
      </c>
      <c r="C40" s="518"/>
      <c r="D40" s="519"/>
      <c r="E40" s="519"/>
      <c r="F40" s="519"/>
      <c r="G40" s="520"/>
      <c r="H40" s="67"/>
    </row>
    <row r="41" spans="1:8" ht="18" x14ac:dyDescent="0.35">
      <c r="A41" s="65"/>
      <c r="B41" s="105" t="s">
        <v>172</v>
      </c>
      <c r="C41" s="534"/>
      <c r="D41" s="535"/>
      <c r="E41" s="535"/>
      <c r="F41" s="535"/>
      <c r="G41" s="536"/>
      <c r="H41" s="67"/>
    </row>
    <row r="42" spans="1:8" ht="18" x14ac:dyDescent="0.35">
      <c r="A42" s="65"/>
      <c r="B42" s="105"/>
      <c r="C42" s="114"/>
      <c r="D42" s="114"/>
      <c r="E42" s="541" t="s">
        <v>147</v>
      </c>
      <c r="F42" s="541"/>
      <c r="G42" s="542"/>
      <c r="H42" s="67"/>
    </row>
    <row r="43" spans="1:8" ht="18" x14ac:dyDescent="0.35">
      <c r="A43" s="65"/>
      <c r="B43" s="537" t="s">
        <v>294</v>
      </c>
      <c r="C43" s="538"/>
      <c r="D43" s="538"/>
      <c r="E43" s="518"/>
      <c r="F43" s="519"/>
      <c r="G43" s="520"/>
      <c r="H43" s="67"/>
    </row>
    <row r="44" spans="1:8" ht="18" x14ac:dyDescent="0.35">
      <c r="A44" s="65"/>
      <c r="B44" s="105" t="s">
        <v>152</v>
      </c>
      <c r="C44" s="518"/>
      <c r="D44" s="519"/>
      <c r="E44" s="519"/>
      <c r="F44" s="519"/>
      <c r="G44" s="520"/>
      <c r="H44" s="67"/>
    </row>
    <row r="45" spans="1:8" ht="18" x14ac:dyDescent="0.35">
      <c r="A45" s="65"/>
      <c r="B45" s="105" t="s">
        <v>173</v>
      </c>
      <c r="C45" s="518"/>
      <c r="D45" s="519"/>
      <c r="E45" s="519"/>
      <c r="F45" s="519"/>
      <c r="G45" s="520"/>
      <c r="H45" s="67"/>
    </row>
    <row r="46" spans="1:8" ht="18" x14ac:dyDescent="0.35">
      <c r="A46" s="65"/>
      <c r="B46" s="105"/>
      <c r="C46" s="87"/>
      <c r="D46" s="106" t="s">
        <v>157</v>
      </c>
      <c r="E46" s="106" t="s">
        <v>158</v>
      </c>
      <c r="F46" s="106" t="s">
        <v>312</v>
      </c>
      <c r="G46" s="107" t="s">
        <v>162</v>
      </c>
      <c r="H46" s="67"/>
    </row>
    <row r="47" spans="1:8" ht="18" x14ac:dyDescent="0.35">
      <c r="A47" s="65"/>
      <c r="B47" s="105" t="s">
        <v>164</v>
      </c>
      <c r="C47" s="87"/>
      <c r="D47" s="108"/>
      <c r="E47" s="108">
        <v>0</v>
      </c>
      <c r="F47" s="108">
        <v>0</v>
      </c>
      <c r="G47" s="109">
        <f>+IF(D47="NO",+IF(E47="NO",+IF(F47="NO",0,+F47),+(F47+E47)/2),+(F47+E47+D47)/3)</f>
        <v>0</v>
      </c>
      <c r="H47" s="67"/>
    </row>
    <row r="48" spans="1:8" ht="18" x14ac:dyDescent="0.35">
      <c r="A48" s="65"/>
      <c r="B48" s="140" t="s">
        <v>165</v>
      </c>
      <c r="C48" s="87"/>
      <c r="D48" s="87"/>
      <c r="E48" s="87"/>
      <c r="F48" s="87"/>
      <c r="G48" s="110"/>
      <c r="H48" s="67"/>
    </row>
    <row r="49" spans="1:8" ht="5.0999999999999996" customHeight="1" x14ac:dyDescent="0.35">
      <c r="A49" s="65"/>
      <c r="B49" s="111"/>
      <c r="C49" s="112"/>
      <c r="D49" s="112"/>
      <c r="E49" s="112"/>
      <c r="F49" s="112"/>
      <c r="G49" s="113"/>
      <c r="H49" s="67"/>
    </row>
    <row r="50" spans="1:8" ht="5.0999999999999996" customHeight="1" x14ac:dyDescent="0.35">
      <c r="A50" s="65"/>
      <c r="B50" s="87"/>
      <c r="C50" s="87"/>
      <c r="D50" s="87"/>
      <c r="E50" s="87"/>
      <c r="F50" s="87"/>
      <c r="G50" s="87"/>
      <c r="H50" s="67"/>
    </row>
    <row r="51" spans="1:8" ht="18" x14ac:dyDescent="0.35">
      <c r="A51" s="65"/>
      <c r="B51" s="102" t="s">
        <v>175</v>
      </c>
      <c r="C51" s="103"/>
      <c r="D51" s="103"/>
      <c r="E51" s="103"/>
      <c r="F51" s="103"/>
      <c r="G51" s="104"/>
      <c r="H51" s="67"/>
    </row>
    <row r="52" spans="1:8" ht="18" x14ac:dyDescent="0.35">
      <c r="A52" s="65"/>
      <c r="B52" s="105" t="s">
        <v>163</v>
      </c>
      <c r="C52" s="518"/>
      <c r="D52" s="519"/>
      <c r="E52" s="519"/>
      <c r="F52" s="519"/>
      <c r="G52" s="520"/>
      <c r="H52" s="67"/>
    </row>
    <row r="53" spans="1:8" ht="18" x14ac:dyDescent="0.35">
      <c r="A53" s="65"/>
      <c r="B53" s="105" t="s">
        <v>169</v>
      </c>
      <c r="C53" s="518"/>
      <c r="D53" s="519"/>
      <c r="E53" s="519"/>
      <c r="F53" s="519"/>
      <c r="G53" s="520"/>
      <c r="H53" s="67"/>
    </row>
    <row r="54" spans="1:8" ht="18" x14ac:dyDescent="0.35">
      <c r="A54" s="65"/>
      <c r="B54" s="105" t="s">
        <v>172</v>
      </c>
      <c r="C54" s="534"/>
      <c r="D54" s="535"/>
      <c r="E54" s="535"/>
      <c r="F54" s="535"/>
      <c r="G54" s="536"/>
      <c r="H54" s="67"/>
    </row>
    <row r="55" spans="1:8" ht="18" x14ac:dyDescent="0.35">
      <c r="A55" s="65"/>
      <c r="B55" s="105"/>
      <c r="C55" s="114"/>
      <c r="D55" s="114"/>
      <c r="E55" s="541" t="s">
        <v>147</v>
      </c>
      <c r="F55" s="541"/>
      <c r="G55" s="542"/>
      <c r="H55" s="67"/>
    </row>
    <row r="56" spans="1:8" ht="18" x14ac:dyDescent="0.35">
      <c r="A56" s="65"/>
      <c r="B56" s="537" t="s">
        <v>294</v>
      </c>
      <c r="C56" s="538"/>
      <c r="D56" s="538"/>
      <c r="E56" s="518"/>
      <c r="F56" s="519"/>
      <c r="G56" s="520"/>
      <c r="H56" s="67"/>
    </row>
    <row r="57" spans="1:8" ht="18" x14ac:dyDescent="0.35">
      <c r="A57" s="65"/>
      <c r="B57" s="105" t="s">
        <v>152</v>
      </c>
      <c r="C57" s="518"/>
      <c r="D57" s="519"/>
      <c r="E57" s="519"/>
      <c r="F57" s="519"/>
      <c r="G57" s="520"/>
      <c r="H57" s="67"/>
    </row>
    <row r="58" spans="1:8" ht="18" x14ac:dyDescent="0.35">
      <c r="A58" s="65"/>
      <c r="B58" s="105" t="s">
        <v>173</v>
      </c>
      <c r="C58" s="518"/>
      <c r="D58" s="519"/>
      <c r="E58" s="519"/>
      <c r="F58" s="519"/>
      <c r="G58" s="520"/>
      <c r="H58" s="67"/>
    </row>
    <row r="59" spans="1:8" ht="18" x14ac:dyDescent="0.35">
      <c r="A59" s="65"/>
      <c r="B59" s="105"/>
      <c r="C59" s="87"/>
      <c r="D59" s="106" t="s">
        <v>157</v>
      </c>
      <c r="E59" s="106" t="s">
        <v>158</v>
      </c>
      <c r="F59" s="106" t="s">
        <v>312</v>
      </c>
      <c r="G59" s="107" t="s">
        <v>162</v>
      </c>
      <c r="H59" s="67"/>
    </row>
    <row r="60" spans="1:8" ht="18" x14ac:dyDescent="0.35">
      <c r="A60" s="65"/>
      <c r="B60" s="105" t="s">
        <v>164</v>
      </c>
      <c r="C60" s="87"/>
      <c r="D60" s="108"/>
      <c r="E60" s="108">
        <v>0</v>
      </c>
      <c r="F60" s="108">
        <v>0</v>
      </c>
      <c r="G60" s="109">
        <f>+IF(D60="NO",+IF(E60="NO",+IF(F60="NO",0,+F60),+(F60+E60)/2),+(F60+E60+D60)/3)</f>
        <v>0</v>
      </c>
      <c r="H60" s="67"/>
    </row>
    <row r="61" spans="1:8" ht="18" x14ac:dyDescent="0.35">
      <c r="A61" s="65"/>
      <c r="B61" s="140" t="s">
        <v>165</v>
      </c>
      <c r="C61" s="87"/>
      <c r="D61" s="87"/>
      <c r="E61" s="87"/>
      <c r="F61" s="87"/>
      <c r="G61" s="110"/>
      <c r="H61" s="67"/>
    </row>
    <row r="62" spans="1:8" ht="5.0999999999999996" customHeight="1" x14ac:dyDescent="0.35">
      <c r="A62" s="65"/>
      <c r="B62" s="111"/>
      <c r="C62" s="112"/>
      <c r="D62" s="112"/>
      <c r="E62" s="112"/>
      <c r="F62" s="112"/>
      <c r="G62" s="113"/>
      <c r="H62" s="67"/>
    </row>
    <row r="63" spans="1:8" ht="5.0999999999999996" customHeight="1" x14ac:dyDescent="0.35">
      <c r="A63" s="65"/>
      <c r="B63" s="87"/>
      <c r="C63" s="87"/>
      <c r="D63" s="87"/>
      <c r="E63" s="87"/>
      <c r="F63" s="87"/>
      <c r="G63" s="87"/>
      <c r="H63" s="67"/>
    </row>
    <row r="64" spans="1:8" ht="18" x14ac:dyDescent="0.35">
      <c r="A64" s="65"/>
      <c r="B64" s="102" t="s">
        <v>176</v>
      </c>
      <c r="C64" s="103"/>
      <c r="D64" s="103"/>
      <c r="E64" s="103"/>
      <c r="F64" s="103"/>
      <c r="G64" s="104"/>
      <c r="H64" s="67"/>
    </row>
    <row r="65" spans="1:8" ht="18" x14ac:dyDescent="0.35">
      <c r="A65" s="65"/>
      <c r="B65" s="105" t="s">
        <v>163</v>
      </c>
      <c r="C65" s="518"/>
      <c r="D65" s="519"/>
      <c r="E65" s="519"/>
      <c r="F65" s="519"/>
      <c r="G65" s="520"/>
      <c r="H65" s="67"/>
    </row>
    <row r="66" spans="1:8" ht="18" x14ac:dyDescent="0.35">
      <c r="A66" s="65"/>
      <c r="B66" s="105" t="s">
        <v>169</v>
      </c>
      <c r="C66" s="518"/>
      <c r="D66" s="519"/>
      <c r="E66" s="519"/>
      <c r="F66" s="519"/>
      <c r="G66" s="520"/>
      <c r="H66" s="67"/>
    </row>
    <row r="67" spans="1:8" ht="18" x14ac:dyDescent="0.35">
      <c r="A67" s="65"/>
      <c r="B67" s="105" t="s">
        <v>172</v>
      </c>
      <c r="C67" s="534"/>
      <c r="D67" s="535"/>
      <c r="E67" s="535"/>
      <c r="F67" s="535"/>
      <c r="G67" s="536"/>
      <c r="H67" s="67"/>
    </row>
    <row r="68" spans="1:8" ht="18" x14ac:dyDescent="0.35">
      <c r="A68" s="65"/>
      <c r="B68" s="105"/>
      <c r="C68" s="114"/>
      <c r="D68" s="114"/>
      <c r="E68" s="541" t="s">
        <v>147</v>
      </c>
      <c r="F68" s="541"/>
      <c r="G68" s="542"/>
      <c r="H68" s="67"/>
    </row>
    <row r="69" spans="1:8" ht="18" x14ac:dyDescent="0.35">
      <c r="A69" s="65"/>
      <c r="B69" s="537" t="s">
        <v>294</v>
      </c>
      <c r="C69" s="538"/>
      <c r="D69" s="538"/>
      <c r="E69" s="518"/>
      <c r="F69" s="519"/>
      <c r="G69" s="520"/>
      <c r="H69" s="67"/>
    </row>
    <row r="70" spans="1:8" ht="18" x14ac:dyDescent="0.35">
      <c r="A70" s="65"/>
      <c r="B70" s="105" t="s">
        <v>152</v>
      </c>
      <c r="C70" s="534"/>
      <c r="D70" s="535"/>
      <c r="E70" s="535"/>
      <c r="F70" s="535"/>
      <c r="G70" s="536"/>
      <c r="H70" s="67"/>
    </row>
    <row r="71" spans="1:8" ht="18" x14ac:dyDescent="0.35">
      <c r="A71" s="65"/>
      <c r="B71" s="105" t="s">
        <v>173</v>
      </c>
      <c r="C71" s="518"/>
      <c r="D71" s="519"/>
      <c r="E71" s="519"/>
      <c r="F71" s="519"/>
      <c r="G71" s="520"/>
      <c r="H71" s="67"/>
    </row>
    <row r="72" spans="1:8" ht="18" x14ac:dyDescent="0.35">
      <c r="A72" s="65"/>
      <c r="B72" s="105"/>
      <c r="C72" s="87"/>
      <c r="D72" s="106" t="s">
        <v>157</v>
      </c>
      <c r="E72" s="106" t="s">
        <v>158</v>
      </c>
      <c r="F72" s="106" t="s">
        <v>312</v>
      </c>
      <c r="G72" s="107" t="s">
        <v>162</v>
      </c>
      <c r="H72" s="67"/>
    </row>
    <row r="73" spans="1:8" ht="18" x14ac:dyDescent="0.35">
      <c r="A73" s="65"/>
      <c r="B73" s="105" t="s">
        <v>164</v>
      </c>
      <c r="C73" s="87"/>
      <c r="D73" s="108"/>
      <c r="E73" s="108">
        <v>0</v>
      </c>
      <c r="F73" s="108">
        <v>0</v>
      </c>
      <c r="G73" s="109">
        <f>+IF(D73="NO",+IF(E73="NO",+IF(F73="NO",0,+F73),+(F73+E73)/2),+(F73+E73+D73)/3)</f>
        <v>0</v>
      </c>
      <c r="H73" s="67"/>
    </row>
    <row r="74" spans="1:8" ht="18" x14ac:dyDescent="0.35">
      <c r="A74" s="65"/>
      <c r="B74" s="140" t="s">
        <v>165</v>
      </c>
      <c r="C74" s="87"/>
      <c r="D74" s="87"/>
      <c r="E74" s="87"/>
      <c r="F74" s="87"/>
      <c r="G74" s="110"/>
      <c r="H74" s="67"/>
    </row>
    <row r="75" spans="1:8" ht="5.0999999999999996" customHeight="1" x14ac:dyDescent="0.35">
      <c r="A75" s="65"/>
      <c r="B75" s="111"/>
      <c r="C75" s="112"/>
      <c r="D75" s="112"/>
      <c r="E75" s="112"/>
      <c r="F75" s="112"/>
      <c r="G75" s="113"/>
      <c r="H75" s="67"/>
    </row>
    <row r="76" spans="1:8" ht="5.0999999999999996" customHeight="1" x14ac:dyDescent="0.35">
      <c r="A76" s="65"/>
      <c r="B76" s="87"/>
      <c r="C76" s="87"/>
      <c r="D76" s="87"/>
      <c r="E76" s="87"/>
      <c r="F76" s="87"/>
      <c r="G76" s="87"/>
      <c r="H76" s="67"/>
    </row>
    <row r="77" spans="1:8" ht="18" x14ac:dyDescent="0.35">
      <c r="A77" s="65"/>
      <c r="B77" s="102" t="s">
        <v>177</v>
      </c>
      <c r="C77" s="103"/>
      <c r="D77" s="103"/>
      <c r="E77" s="103"/>
      <c r="F77" s="103"/>
      <c r="G77" s="104"/>
      <c r="H77" s="67"/>
    </row>
    <row r="78" spans="1:8" ht="18" x14ac:dyDescent="0.35">
      <c r="A78" s="65"/>
      <c r="B78" s="105" t="s">
        <v>163</v>
      </c>
      <c r="C78" s="518"/>
      <c r="D78" s="519"/>
      <c r="E78" s="519"/>
      <c r="F78" s="519"/>
      <c r="G78" s="520"/>
      <c r="H78" s="67"/>
    </row>
    <row r="79" spans="1:8" ht="18" x14ac:dyDescent="0.35">
      <c r="A79" s="65"/>
      <c r="B79" s="105" t="s">
        <v>180</v>
      </c>
      <c r="C79" s="518"/>
      <c r="D79" s="519"/>
      <c r="E79" s="519"/>
      <c r="F79" s="519"/>
      <c r="G79" s="520"/>
      <c r="H79" s="67"/>
    </row>
    <row r="80" spans="1:8" ht="18" x14ac:dyDescent="0.35">
      <c r="A80" s="65"/>
      <c r="B80" s="105" t="s">
        <v>181</v>
      </c>
      <c r="C80" s="534"/>
      <c r="D80" s="535"/>
      <c r="E80" s="535"/>
      <c r="F80" s="535"/>
      <c r="G80" s="536"/>
      <c r="H80" s="67"/>
    </row>
    <row r="81" spans="1:8" ht="18" x14ac:dyDescent="0.35">
      <c r="A81" s="65"/>
      <c r="B81" s="105"/>
      <c r="C81" s="114"/>
      <c r="D81" s="114"/>
      <c r="E81" s="541" t="s">
        <v>147</v>
      </c>
      <c r="F81" s="541"/>
      <c r="G81" s="542"/>
      <c r="H81" s="67"/>
    </row>
    <row r="82" spans="1:8" ht="18" x14ac:dyDescent="0.35">
      <c r="A82" s="65"/>
      <c r="B82" s="537" t="s">
        <v>294</v>
      </c>
      <c r="C82" s="538"/>
      <c r="D82" s="538"/>
      <c r="E82" s="518"/>
      <c r="F82" s="519"/>
      <c r="G82" s="520"/>
      <c r="H82" s="67"/>
    </row>
    <row r="83" spans="1:8" ht="18" x14ac:dyDescent="0.35">
      <c r="A83" s="65"/>
      <c r="B83" s="105" t="s">
        <v>182</v>
      </c>
      <c r="C83" s="534"/>
      <c r="D83" s="535"/>
      <c r="E83" s="535"/>
      <c r="F83" s="535"/>
      <c r="G83" s="536"/>
      <c r="H83" s="67"/>
    </row>
    <row r="84" spans="1:8" ht="18" x14ac:dyDescent="0.35">
      <c r="A84" s="65"/>
      <c r="B84" s="105" t="s">
        <v>183</v>
      </c>
      <c r="C84" s="518"/>
      <c r="D84" s="519"/>
      <c r="E84" s="519"/>
      <c r="F84" s="519"/>
      <c r="G84" s="520"/>
      <c r="H84" s="67"/>
    </row>
    <row r="85" spans="1:8" ht="18" x14ac:dyDescent="0.35">
      <c r="A85" s="65"/>
      <c r="B85" s="105"/>
      <c r="C85" s="87"/>
      <c r="D85" s="106" t="s">
        <v>157</v>
      </c>
      <c r="E85" s="106" t="s">
        <v>158</v>
      </c>
      <c r="F85" s="106" t="s">
        <v>312</v>
      </c>
      <c r="G85" s="107" t="s">
        <v>162</v>
      </c>
      <c r="H85" s="67"/>
    </row>
    <row r="86" spans="1:8" ht="18" x14ac:dyDescent="0.35">
      <c r="A86" s="65"/>
      <c r="B86" s="105" t="s">
        <v>184</v>
      </c>
      <c r="C86" s="87"/>
      <c r="D86" s="108"/>
      <c r="E86" s="108">
        <v>0</v>
      </c>
      <c r="F86" s="108">
        <v>0</v>
      </c>
      <c r="G86" s="109">
        <f>+IF(D86="NO",+IF(E86="NO",+IF(F86="NO",0,+F86),+(F86+E86)/2),+(F86+E86+D86)/3)</f>
        <v>0</v>
      </c>
      <c r="H86" s="67"/>
    </row>
    <row r="87" spans="1:8" ht="18" x14ac:dyDescent="0.35">
      <c r="A87" s="65"/>
      <c r="B87" s="140" t="s">
        <v>165</v>
      </c>
      <c r="C87" s="87"/>
      <c r="D87" s="87"/>
      <c r="E87" s="87"/>
      <c r="F87" s="87"/>
      <c r="G87" s="110"/>
      <c r="H87" s="67"/>
    </row>
    <row r="88" spans="1:8" ht="5.0999999999999996" customHeight="1" x14ac:dyDescent="0.35">
      <c r="A88" s="65"/>
      <c r="B88" s="111"/>
      <c r="C88" s="112"/>
      <c r="D88" s="112"/>
      <c r="E88" s="112"/>
      <c r="F88" s="112"/>
      <c r="G88" s="113"/>
      <c r="H88" s="67"/>
    </row>
    <row r="89" spans="1:8" ht="5.0999999999999996" customHeight="1" x14ac:dyDescent="0.35">
      <c r="A89" s="65"/>
      <c r="B89" s="87"/>
      <c r="C89" s="87"/>
      <c r="D89" s="87"/>
      <c r="E89" s="87"/>
      <c r="F89" s="87"/>
      <c r="G89" s="87"/>
      <c r="H89" s="67"/>
    </row>
    <row r="90" spans="1:8" ht="5.0999999999999996" customHeight="1" x14ac:dyDescent="0.35">
      <c r="A90" s="65"/>
      <c r="B90" s="142"/>
      <c r="C90" s="142"/>
      <c r="D90" s="142"/>
      <c r="E90" s="142"/>
      <c r="F90" s="142"/>
      <c r="G90" s="142"/>
      <c r="H90" s="67"/>
    </row>
    <row r="91" spans="1:8" ht="5.0999999999999996" customHeight="1" x14ac:dyDescent="0.35">
      <c r="A91" s="65"/>
      <c r="B91" s="87"/>
      <c r="C91" s="87"/>
      <c r="D91" s="87"/>
      <c r="E91" s="87"/>
      <c r="F91" s="87"/>
      <c r="G91" s="87"/>
      <c r="H91" s="67"/>
    </row>
    <row r="92" spans="1:8" ht="18" x14ac:dyDescent="0.35">
      <c r="A92" s="65"/>
      <c r="B92" s="102" t="s">
        <v>178</v>
      </c>
      <c r="C92" s="103"/>
      <c r="D92" s="103"/>
      <c r="E92" s="103"/>
      <c r="F92" s="103"/>
      <c r="G92" s="104"/>
      <c r="H92" s="67"/>
    </row>
    <row r="93" spans="1:8" ht="18" x14ac:dyDescent="0.35">
      <c r="A93" s="65"/>
      <c r="B93" s="105" t="s">
        <v>163</v>
      </c>
      <c r="C93" s="518" t="s">
        <v>454</v>
      </c>
      <c r="D93" s="519"/>
      <c r="E93" s="519"/>
      <c r="F93" s="519"/>
      <c r="G93" s="520"/>
      <c r="H93" s="67"/>
    </row>
    <row r="94" spans="1:8" ht="18" x14ac:dyDescent="0.35">
      <c r="A94" s="65"/>
      <c r="B94" s="105" t="s">
        <v>179</v>
      </c>
      <c r="C94" s="518"/>
      <c r="D94" s="519"/>
      <c r="E94" s="519"/>
      <c r="F94" s="519"/>
      <c r="G94" s="520"/>
      <c r="H94" s="67"/>
    </row>
    <row r="95" spans="1:8" ht="18" x14ac:dyDescent="0.35">
      <c r="A95" s="65"/>
      <c r="B95" s="105" t="s">
        <v>296</v>
      </c>
      <c r="C95" s="518"/>
      <c r="D95" s="519"/>
      <c r="E95" s="519"/>
      <c r="F95" s="519"/>
      <c r="G95" s="520"/>
      <c r="H95" s="67"/>
    </row>
    <row r="96" spans="1:8" ht="18" x14ac:dyDescent="0.35">
      <c r="A96" s="65"/>
      <c r="B96" s="105" t="s">
        <v>172</v>
      </c>
      <c r="C96" s="534"/>
      <c r="D96" s="535"/>
      <c r="E96" s="535"/>
      <c r="F96" s="535"/>
      <c r="G96" s="536"/>
      <c r="H96" s="67"/>
    </row>
    <row r="97" spans="1:8" ht="18" x14ac:dyDescent="0.35">
      <c r="A97" s="65"/>
      <c r="B97" s="105" t="s">
        <v>152</v>
      </c>
      <c r="C97" s="534"/>
      <c r="D97" s="535"/>
      <c r="E97" s="535"/>
      <c r="F97" s="535"/>
      <c r="G97" s="536"/>
      <c r="H97" s="67"/>
    </row>
    <row r="98" spans="1:8" ht="18" x14ac:dyDescent="0.35">
      <c r="A98" s="65"/>
      <c r="B98" s="105" t="s">
        <v>173</v>
      </c>
      <c r="C98" s="518"/>
      <c r="D98" s="519"/>
      <c r="E98" s="519"/>
      <c r="F98" s="519"/>
      <c r="G98" s="520"/>
      <c r="H98" s="67"/>
    </row>
    <row r="99" spans="1:8" ht="18" x14ac:dyDescent="0.35">
      <c r="A99" s="65"/>
      <c r="B99" s="105"/>
      <c r="C99" s="87"/>
      <c r="D99" s="106" t="s">
        <v>157</v>
      </c>
      <c r="E99" s="106" t="s">
        <v>158</v>
      </c>
      <c r="F99" s="106" t="s">
        <v>312</v>
      </c>
      <c r="G99" s="107" t="s">
        <v>162</v>
      </c>
      <c r="H99" s="67"/>
    </row>
    <row r="100" spans="1:8" ht="18" x14ac:dyDescent="0.35">
      <c r="A100" s="65"/>
      <c r="B100" s="105" t="s">
        <v>164</v>
      </c>
      <c r="C100" s="87"/>
      <c r="D100" s="108"/>
      <c r="E100" s="108">
        <v>0</v>
      </c>
      <c r="F100" s="108">
        <v>0</v>
      </c>
      <c r="G100" s="109">
        <f>+IF(D100="NO",+IF(E100="NO",+IF(F100="NO",0,+F100),+(F100+E100)/2),+(F100+E100+D100)/3)</f>
        <v>0</v>
      </c>
      <c r="H100" s="67"/>
    </row>
    <row r="101" spans="1:8" ht="18" x14ac:dyDescent="0.35">
      <c r="A101" s="65"/>
      <c r="B101" s="140" t="s">
        <v>165</v>
      </c>
      <c r="C101" s="87"/>
      <c r="D101" s="87"/>
      <c r="E101" s="87"/>
      <c r="F101" s="87"/>
      <c r="G101" s="110"/>
      <c r="H101" s="67"/>
    </row>
    <row r="102" spans="1:8" ht="5.0999999999999996" customHeight="1" x14ac:dyDescent="0.35">
      <c r="A102" s="65"/>
      <c r="B102" s="111"/>
      <c r="C102" s="112"/>
      <c r="D102" s="112"/>
      <c r="E102" s="112"/>
      <c r="F102" s="112"/>
      <c r="G102" s="113"/>
      <c r="H102" s="67"/>
    </row>
    <row r="103" spans="1:8" ht="5.0999999999999996" customHeight="1" x14ac:dyDescent="0.35">
      <c r="A103" s="65"/>
      <c r="B103" s="87"/>
      <c r="C103" s="87"/>
      <c r="D103" s="87"/>
      <c r="E103" s="87"/>
      <c r="F103" s="87"/>
      <c r="G103" s="87"/>
      <c r="H103" s="67"/>
    </row>
    <row r="104" spans="1:8" ht="18" x14ac:dyDescent="0.35">
      <c r="A104" s="65"/>
      <c r="B104" s="102" t="s">
        <v>185</v>
      </c>
      <c r="C104" s="103"/>
      <c r="D104" s="103"/>
      <c r="E104" s="103"/>
      <c r="F104" s="103"/>
      <c r="G104" s="104"/>
      <c r="H104" s="67"/>
    </row>
    <row r="105" spans="1:8" ht="18" x14ac:dyDescent="0.35">
      <c r="A105" s="65"/>
      <c r="B105" s="105" t="s">
        <v>163</v>
      </c>
      <c r="C105" s="518" t="s">
        <v>458</v>
      </c>
      <c r="D105" s="519"/>
      <c r="E105" s="519"/>
      <c r="F105" s="519"/>
      <c r="G105" s="520"/>
      <c r="H105" s="67"/>
    </row>
    <row r="106" spans="1:8" ht="18" x14ac:dyDescent="0.35">
      <c r="A106" s="65"/>
      <c r="B106" s="105" t="s">
        <v>179</v>
      </c>
      <c r="C106" s="518"/>
      <c r="D106" s="519"/>
      <c r="E106" s="519"/>
      <c r="F106" s="519"/>
      <c r="G106" s="520"/>
      <c r="H106" s="67"/>
    </row>
    <row r="107" spans="1:8" ht="18" x14ac:dyDescent="0.35">
      <c r="A107" s="65"/>
      <c r="B107" s="105" t="s">
        <v>296</v>
      </c>
      <c r="C107" s="534"/>
      <c r="D107" s="535"/>
      <c r="E107" s="535"/>
      <c r="F107" s="535"/>
      <c r="G107" s="536"/>
      <c r="H107" s="67"/>
    </row>
    <row r="108" spans="1:8" ht="18" x14ac:dyDescent="0.35">
      <c r="A108" s="65"/>
      <c r="B108" s="105" t="s">
        <v>172</v>
      </c>
      <c r="C108" s="534"/>
      <c r="D108" s="535"/>
      <c r="E108" s="535"/>
      <c r="F108" s="535"/>
      <c r="G108" s="536"/>
      <c r="H108" s="67"/>
    </row>
    <row r="109" spans="1:8" ht="18" x14ac:dyDescent="0.35">
      <c r="A109" s="65"/>
      <c r="B109" s="105" t="s">
        <v>152</v>
      </c>
      <c r="C109" s="534"/>
      <c r="D109" s="535"/>
      <c r="E109" s="535"/>
      <c r="F109" s="535"/>
      <c r="G109" s="536"/>
      <c r="H109" s="67"/>
    </row>
    <row r="110" spans="1:8" ht="18" x14ac:dyDescent="0.35">
      <c r="A110" s="65"/>
      <c r="B110" s="105" t="s">
        <v>173</v>
      </c>
      <c r="C110" s="518"/>
      <c r="D110" s="519"/>
      <c r="E110" s="519"/>
      <c r="F110" s="519"/>
      <c r="G110" s="520"/>
      <c r="H110" s="67"/>
    </row>
    <row r="111" spans="1:8" ht="18" x14ac:dyDescent="0.35">
      <c r="A111" s="65"/>
      <c r="B111" s="105"/>
      <c r="C111" s="87"/>
      <c r="D111" s="106" t="s">
        <v>157</v>
      </c>
      <c r="E111" s="106" t="s">
        <v>158</v>
      </c>
      <c r="F111" s="106" t="s">
        <v>312</v>
      </c>
      <c r="G111" s="107" t="s">
        <v>162</v>
      </c>
      <c r="H111" s="67"/>
    </row>
    <row r="112" spans="1:8" ht="18" x14ac:dyDescent="0.35">
      <c r="A112" s="65"/>
      <c r="B112" s="105" t="s">
        <v>164</v>
      </c>
      <c r="C112" s="87"/>
      <c r="D112" s="108"/>
      <c r="E112" s="108">
        <v>0</v>
      </c>
      <c r="F112" s="108">
        <v>0</v>
      </c>
      <c r="G112" s="109">
        <f>+IF(D112="NO",+IF(E112="NO",+IF(F112="NO",0,+F112),+(F112+E112)/2),+(F112+E112+D112)/3)</f>
        <v>0</v>
      </c>
      <c r="H112" s="67"/>
    </row>
    <row r="113" spans="1:8" ht="18" x14ac:dyDescent="0.35">
      <c r="A113" s="65"/>
      <c r="B113" s="140" t="s">
        <v>165</v>
      </c>
      <c r="C113" s="87"/>
      <c r="D113" s="87"/>
      <c r="E113" s="87"/>
      <c r="F113" s="87"/>
      <c r="G113" s="110"/>
      <c r="H113" s="67"/>
    </row>
    <row r="114" spans="1:8" ht="5.0999999999999996" customHeight="1" x14ac:dyDescent="0.35">
      <c r="A114" s="65"/>
      <c r="B114" s="111"/>
      <c r="C114" s="112"/>
      <c r="D114" s="112"/>
      <c r="E114" s="112"/>
      <c r="F114" s="112"/>
      <c r="G114" s="113"/>
      <c r="H114" s="67"/>
    </row>
    <row r="115" spans="1:8" ht="5.0999999999999996" customHeight="1" x14ac:dyDescent="0.35">
      <c r="A115" s="65"/>
      <c r="B115" s="87"/>
      <c r="C115" s="87"/>
      <c r="D115" s="87"/>
      <c r="E115" s="87"/>
      <c r="F115" s="87"/>
      <c r="G115" s="87"/>
      <c r="H115" s="67"/>
    </row>
    <row r="116" spans="1:8" ht="18" x14ac:dyDescent="0.35">
      <c r="A116" s="65"/>
      <c r="B116" s="102" t="s">
        <v>189</v>
      </c>
      <c r="C116" s="103"/>
      <c r="D116" s="103"/>
      <c r="E116" s="103"/>
      <c r="F116" s="103"/>
      <c r="G116" s="104"/>
      <c r="H116" s="67"/>
    </row>
    <row r="117" spans="1:8" ht="18" x14ac:dyDescent="0.35">
      <c r="A117" s="65"/>
      <c r="B117" s="105" t="s">
        <v>163</v>
      </c>
      <c r="C117" s="518" t="s">
        <v>459</v>
      </c>
      <c r="D117" s="519"/>
      <c r="E117" s="519"/>
      <c r="F117" s="519"/>
      <c r="G117" s="520"/>
      <c r="H117" s="67"/>
    </row>
    <row r="118" spans="1:8" ht="18" x14ac:dyDescent="0.35">
      <c r="A118" s="65"/>
      <c r="B118" s="105" t="s">
        <v>179</v>
      </c>
      <c r="C118" s="518"/>
      <c r="D118" s="519"/>
      <c r="E118" s="519"/>
      <c r="F118" s="519"/>
      <c r="G118" s="520"/>
      <c r="H118" s="67"/>
    </row>
    <row r="119" spans="1:8" ht="18" x14ac:dyDescent="0.35">
      <c r="A119" s="65"/>
      <c r="B119" s="105" t="s">
        <v>296</v>
      </c>
      <c r="C119" s="534"/>
      <c r="D119" s="535"/>
      <c r="E119" s="535"/>
      <c r="F119" s="535"/>
      <c r="G119" s="536"/>
      <c r="H119" s="67"/>
    </row>
    <row r="120" spans="1:8" ht="18" x14ac:dyDescent="0.35">
      <c r="A120" s="65"/>
      <c r="B120" s="105" t="s">
        <v>172</v>
      </c>
      <c r="C120" s="534"/>
      <c r="D120" s="535"/>
      <c r="E120" s="535"/>
      <c r="F120" s="535"/>
      <c r="G120" s="536"/>
      <c r="H120" s="67"/>
    </row>
    <row r="121" spans="1:8" ht="18" x14ac:dyDescent="0.35">
      <c r="A121" s="65"/>
      <c r="B121" s="105" t="s">
        <v>152</v>
      </c>
      <c r="C121" s="534"/>
      <c r="D121" s="535"/>
      <c r="E121" s="535"/>
      <c r="F121" s="535"/>
      <c r="G121" s="536"/>
      <c r="H121" s="67"/>
    </row>
    <row r="122" spans="1:8" ht="18" x14ac:dyDescent="0.35">
      <c r="A122" s="65"/>
      <c r="B122" s="105" t="s">
        <v>173</v>
      </c>
      <c r="C122" s="518"/>
      <c r="D122" s="519"/>
      <c r="E122" s="519"/>
      <c r="F122" s="519"/>
      <c r="G122" s="520"/>
      <c r="H122" s="67"/>
    </row>
    <row r="123" spans="1:8" ht="18" x14ac:dyDescent="0.35">
      <c r="A123" s="65"/>
      <c r="B123" s="105"/>
      <c r="C123" s="87"/>
      <c r="D123" s="106" t="s">
        <v>157</v>
      </c>
      <c r="E123" s="106" t="s">
        <v>158</v>
      </c>
      <c r="F123" s="106" t="s">
        <v>312</v>
      </c>
      <c r="G123" s="107" t="s">
        <v>162</v>
      </c>
      <c r="H123" s="67"/>
    </row>
    <row r="124" spans="1:8" ht="18" x14ac:dyDescent="0.35">
      <c r="A124" s="65"/>
      <c r="B124" s="105" t="s">
        <v>164</v>
      </c>
      <c r="C124" s="87"/>
      <c r="D124" s="108"/>
      <c r="E124" s="108">
        <v>0</v>
      </c>
      <c r="F124" s="108">
        <v>0</v>
      </c>
      <c r="G124" s="109">
        <f>+IF(D124="NO",+IF(E124="NO",+IF(F124="NO",0,+F124),+(F124+E124)/2),+(F124+E124+D124)/3)</f>
        <v>0</v>
      </c>
      <c r="H124" s="67"/>
    </row>
    <row r="125" spans="1:8" ht="18" x14ac:dyDescent="0.35">
      <c r="A125" s="65"/>
      <c r="B125" s="140" t="s">
        <v>165</v>
      </c>
      <c r="C125" s="87"/>
      <c r="D125" s="87"/>
      <c r="E125" s="87"/>
      <c r="F125" s="87"/>
      <c r="G125" s="110"/>
      <c r="H125" s="67"/>
    </row>
    <row r="126" spans="1:8" ht="5.0999999999999996" customHeight="1" x14ac:dyDescent="0.35">
      <c r="A126" s="65"/>
      <c r="B126" s="111"/>
      <c r="C126" s="112"/>
      <c r="D126" s="112"/>
      <c r="E126" s="112"/>
      <c r="F126" s="112"/>
      <c r="G126" s="113"/>
      <c r="H126" s="67"/>
    </row>
    <row r="127" spans="1:8" ht="5.0999999999999996" customHeight="1" x14ac:dyDescent="0.35">
      <c r="A127" s="65"/>
      <c r="B127" s="87"/>
      <c r="C127" s="87"/>
      <c r="D127" s="87"/>
      <c r="E127" s="87"/>
      <c r="F127" s="87"/>
      <c r="G127" s="87"/>
      <c r="H127" s="67"/>
    </row>
    <row r="128" spans="1:8" ht="18" x14ac:dyDescent="0.35">
      <c r="A128" s="65"/>
      <c r="B128" s="102" t="s">
        <v>190</v>
      </c>
      <c r="C128" s="103"/>
      <c r="D128" s="103"/>
      <c r="E128" s="103"/>
      <c r="F128" s="103"/>
      <c r="G128" s="104"/>
      <c r="H128" s="67"/>
    </row>
    <row r="129" spans="1:10" ht="18" x14ac:dyDescent="0.35">
      <c r="A129" s="65"/>
      <c r="B129" s="105" t="s">
        <v>163</v>
      </c>
      <c r="C129" s="518" t="s">
        <v>460</v>
      </c>
      <c r="D129" s="519"/>
      <c r="E129" s="519"/>
      <c r="F129" s="519"/>
      <c r="G129" s="520"/>
      <c r="H129" s="67"/>
    </row>
    <row r="130" spans="1:10" ht="18" x14ac:dyDescent="0.35">
      <c r="A130" s="65"/>
      <c r="B130" s="105" t="s">
        <v>179</v>
      </c>
      <c r="C130" s="518"/>
      <c r="D130" s="519"/>
      <c r="E130" s="519"/>
      <c r="F130" s="519"/>
      <c r="G130" s="520"/>
      <c r="H130" s="67"/>
    </row>
    <row r="131" spans="1:10" ht="18" x14ac:dyDescent="0.35">
      <c r="A131" s="65"/>
      <c r="B131" s="105" t="s">
        <v>296</v>
      </c>
      <c r="C131" s="534"/>
      <c r="D131" s="535"/>
      <c r="E131" s="535"/>
      <c r="F131" s="535"/>
      <c r="G131" s="536"/>
      <c r="H131" s="67"/>
    </row>
    <row r="132" spans="1:10" ht="18" x14ac:dyDescent="0.35">
      <c r="A132" s="65"/>
      <c r="B132" s="105" t="s">
        <v>172</v>
      </c>
      <c r="C132" s="534"/>
      <c r="D132" s="535"/>
      <c r="E132" s="535"/>
      <c r="F132" s="535"/>
      <c r="G132" s="536"/>
      <c r="H132" s="67"/>
    </row>
    <row r="133" spans="1:10" ht="18" x14ac:dyDescent="0.35">
      <c r="A133" s="65"/>
      <c r="B133" s="105" t="s">
        <v>152</v>
      </c>
      <c r="C133" s="534"/>
      <c r="D133" s="535"/>
      <c r="E133" s="535"/>
      <c r="F133" s="535"/>
      <c r="G133" s="536"/>
      <c r="H133" s="67"/>
    </row>
    <row r="134" spans="1:10" ht="18" x14ac:dyDescent="0.35">
      <c r="A134" s="65"/>
      <c r="B134" s="105" t="s">
        <v>173</v>
      </c>
      <c r="C134" s="518"/>
      <c r="D134" s="519"/>
      <c r="E134" s="519"/>
      <c r="F134" s="519"/>
      <c r="G134" s="520"/>
      <c r="H134" s="67"/>
    </row>
    <row r="135" spans="1:10" ht="18" x14ac:dyDescent="0.35">
      <c r="A135" s="65"/>
      <c r="B135" s="105"/>
      <c r="C135" s="87"/>
      <c r="D135" s="106" t="s">
        <v>157</v>
      </c>
      <c r="E135" s="106" t="s">
        <v>158</v>
      </c>
      <c r="F135" s="106" t="s">
        <v>312</v>
      </c>
      <c r="G135" s="107" t="s">
        <v>162</v>
      </c>
      <c r="H135" s="67"/>
    </row>
    <row r="136" spans="1:10" ht="18" x14ac:dyDescent="0.35">
      <c r="A136" s="65"/>
      <c r="B136" s="105" t="s">
        <v>164</v>
      </c>
      <c r="C136" s="87"/>
      <c r="D136" s="108"/>
      <c r="E136" s="108">
        <v>0</v>
      </c>
      <c r="F136" s="108"/>
      <c r="G136" s="109">
        <f>+IF(D136="NO",+IF(E136="NO",+IF(F136="NO",0,+F136),+(F136+E136)/2),+(F136+E136+D136)/3)</f>
        <v>0</v>
      </c>
      <c r="H136" s="67"/>
    </row>
    <row r="137" spans="1:10" ht="18" x14ac:dyDescent="0.35">
      <c r="A137" s="65"/>
      <c r="B137" s="141" t="s">
        <v>165</v>
      </c>
      <c r="C137" s="112"/>
      <c r="D137" s="112"/>
      <c r="E137" s="112"/>
      <c r="F137" s="112"/>
      <c r="G137" s="113"/>
      <c r="H137" s="67"/>
    </row>
    <row r="138" spans="1:10" ht="5.0999999999999996" customHeight="1" thickBot="1" x14ac:dyDescent="0.4">
      <c r="A138" s="91"/>
      <c r="B138" s="92"/>
      <c r="C138" s="92"/>
      <c r="D138" s="92"/>
      <c r="E138" s="92"/>
      <c r="F138" s="92"/>
      <c r="G138" s="92"/>
      <c r="H138" s="93"/>
    </row>
    <row r="139" spans="1:10" ht="28.5" customHeight="1" x14ac:dyDescent="0.3">
      <c r="A139" s="545" t="s">
        <v>188</v>
      </c>
      <c r="B139" s="546"/>
      <c r="C139" s="546"/>
      <c r="D139" s="546"/>
      <c r="E139" s="546"/>
      <c r="F139" s="546"/>
      <c r="G139" s="546"/>
      <c r="H139" s="547"/>
      <c r="I139" s="543" t="s">
        <v>314</v>
      </c>
      <c r="J139" s="544"/>
    </row>
    <row r="140" spans="1:10" s="14" customFormat="1" ht="28.5" customHeight="1" x14ac:dyDescent="0.35">
      <c r="A140" s="65"/>
      <c r="B140" s="539" t="s">
        <v>193</v>
      </c>
      <c r="C140" s="540"/>
      <c r="D140" s="115" t="s">
        <v>186</v>
      </c>
      <c r="E140" s="116" t="s">
        <v>148</v>
      </c>
      <c r="F140" s="117" t="s">
        <v>187</v>
      </c>
      <c r="G140" s="118" t="s">
        <v>316</v>
      </c>
      <c r="H140" s="67"/>
      <c r="I140" s="44" t="s">
        <v>313</v>
      </c>
      <c r="J140" s="43" t="s">
        <v>315</v>
      </c>
    </row>
    <row r="141" spans="1:10" s="14" customFormat="1" ht="15" customHeight="1" x14ac:dyDescent="0.35">
      <c r="A141" s="65"/>
      <c r="B141" s="524">
        <f>+C7</f>
        <v>0</v>
      </c>
      <c r="C141" s="525"/>
      <c r="D141" s="119"/>
      <c r="E141" s="120">
        <f>+D141*'Dati generali'!$C$5</f>
        <v>0</v>
      </c>
      <c r="F141" s="121">
        <f>+E141-G141</f>
        <v>0</v>
      </c>
      <c r="G141" s="122">
        <f>+'Costo di Produzione'!E71</f>
        <v>0</v>
      </c>
      <c r="H141" s="67"/>
      <c r="I141" s="31" t="str">
        <f>+IF(D141&lt;10%,"NO","SI")</f>
        <v>NO</v>
      </c>
      <c r="J141" s="38">
        <f>+IF(I141="SI",+G9,0)</f>
        <v>0</v>
      </c>
    </row>
    <row r="142" spans="1:10" s="14" customFormat="1" ht="15" customHeight="1" x14ac:dyDescent="0.35">
      <c r="A142" s="65"/>
      <c r="B142" s="524">
        <f>+C14</f>
        <v>0</v>
      </c>
      <c r="C142" s="525"/>
      <c r="D142" s="119"/>
      <c r="E142" s="120">
        <f>+D142*'Dati generali'!$C$5</f>
        <v>0</v>
      </c>
      <c r="F142" s="121">
        <f>+E142-G142</f>
        <v>0</v>
      </c>
      <c r="G142" s="122">
        <f>+'Costo di Produzione'!F71</f>
        <v>0</v>
      </c>
      <c r="H142" s="67"/>
      <c r="I142" s="31" t="str">
        <f>+IF(D142&lt;10%,"NO","SI")</f>
        <v>NO</v>
      </c>
      <c r="J142" s="38">
        <f>+IF(I142="SI",+G17,0)</f>
        <v>0</v>
      </c>
    </row>
    <row r="143" spans="1:10" s="14" customFormat="1" ht="15" customHeight="1" x14ac:dyDescent="0.35">
      <c r="A143" s="65"/>
      <c r="B143" s="524">
        <f>+C22</f>
        <v>0</v>
      </c>
      <c r="C143" s="525"/>
      <c r="D143" s="119"/>
      <c r="E143" s="120">
        <f>+D143*'Dati generali'!$C$5</f>
        <v>0</v>
      </c>
      <c r="F143" s="121">
        <f>+E143-G143</f>
        <v>0</v>
      </c>
      <c r="G143" s="122">
        <f>+'Costo di Produzione'!G71</f>
        <v>0</v>
      </c>
      <c r="H143" s="67"/>
      <c r="I143" s="31" t="str">
        <f>+IF(D143&lt;10%,"NO","SI")</f>
        <v>NO</v>
      </c>
      <c r="J143" s="38">
        <f>+IF(I143="SI",+G25,0)</f>
        <v>0</v>
      </c>
    </row>
    <row r="144" spans="1:10" s="14" customFormat="1" ht="15" customHeight="1" x14ac:dyDescent="0.35">
      <c r="A144" s="65"/>
      <c r="B144" s="524">
        <f>+C30</f>
        <v>0</v>
      </c>
      <c r="C144" s="525"/>
      <c r="D144" s="119"/>
      <c r="E144" s="120">
        <f>+D144*'Dati generali'!$C$5</f>
        <v>0</v>
      </c>
      <c r="F144" s="121">
        <f>+E144-G144</f>
        <v>0</v>
      </c>
      <c r="G144" s="122">
        <f>+'Costo di Produzione'!H71</f>
        <v>0</v>
      </c>
      <c r="H144" s="67"/>
      <c r="I144" s="41" t="str">
        <f>+IF(D144&lt;10%,"NO","SI")</f>
        <v>NO</v>
      </c>
      <c r="J144" s="39">
        <f>+IF(I144="SI",+G33,0)</f>
        <v>0</v>
      </c>
    </row>
    <row r="145" spans="1:10" s="14" customFormat="1" ht="15" customHeight="1" x14ac:dyDescent="0.35">
      <c r="A145" s="65"/>
      <c r="B145" s="526" t="s">
        <v>424</v>
      </c>
      <c r="C145" s="527"/>
      <c r="D145" s="123">
        <f>+SUM(D141:D144)</f>
        <v>0</v>
      </c>
      <c r="E145" s="124">
        <f>+SUM(E141:E144)</f>
        <v>0</v>
      </c>
      <c r="F145" s="125">
        <f>+SUM(F141:F144)</f>
        <v>0</v>
      </c>
      <c r="G145" s="126">
        <f>+SUM(G141:G144)</f>
        <v>0</v>
      </c>
      <c r="H145" s="67"/>
      <c r="I145" s="33"/>
      <c r="J145" s="21"/>
    </row>
    <row r="146" spans="1:10" s="14" customFormat="1" ht="15" customHeight="1" x14ac:dyDescent="0.35">
      <c r="A146" s="65"/>
      <c r="B146" s="524">
        <f>+C39</f>
        <v>0</v>
      </c>
      <c r="C146" s="525"/>
      <c r="D146" s="119"/>
      <c r="E146" s="120">
        <f>+D146*'Dati generali'!$C$5</f>
        <v>0</v>
      </c>
      <c r="F146" s="121">
        <f>+E146-G146</f>
        <v>0</v>
      </c>
      <c r="G146" s="122">
        <f>+'Costo di Produzione'!I71</f>
        <v>0</v>
      </c>
      <c r="H146" s="67"/>
      <c r="I146" s="42" t="str">
        <f>+IF(D146&lt;15%,"NO",+IF(E43="Coproduttore Indipendente","SI",+IF(E43="Altro Coproduttore","SI","NO")))</f>
        <v>NO</v>
      </c>
      <c r="J146" s="32">
        <f>+IF(I146="SI",+G47,0)</f>
        <v>0</v>
      </c>
    </row>
    <row r="147" spans="1:10" s="14" customFormat="1" ht="15" customHeight="1" x14ac:dyDescent="0.35">
      <c r="A147" s="65"/>
      <c r="B147" s="524">
        <f>+C52</f>
        <v>0</v>
      </c>
      <c r="C147" s="525"/>
      <c r="D147" s="119"/>
      <c r="E147" s="120">
        <f>+D147*'Dati generali'!$C$5</f>
        <v>0</v>
      </c>
      <c r="F147" s="121">
        <f>+E147-G147</f>
        <v>0</v>
      </c>
      <c r="G147" s="122">
        <f>+'Costo di Produzione'!J71</f>
        <v>0</v>
      </c>
      <c r="H147" s="67"/>
      <c r="I147" s="31" t="str">
        <f>+IF(D147&lt;15%,"NO",+IF(E56="Coproduttore Indipendente","SI",+IF(E56="Altro Coproduttore","SI","NO")))</f>
        <v>NO</v>
      </c>
      <c r="J147" s="38">
        <f>+IF(I147="SI",+G60,0)</f>
        <v>0</v>
      </c>
    </row>
    <row r="148" spans="1:10" s="14" customFormat="1" ht="15" customHeight="1" x14ac:dyDescent="0.35">
      <c r="A148" s="65"/>
      <c r="B148" s="524">
        <f>+C65</f>
        <v>0</v>
      </c>
      <c r="C148" s="525"/>
      <c r="D148" s="119"/>
      <c r="E148" s="120">
        <f>+D148*'Dati generali'!$C$5</f>
        <v>0</v>
      </c>
      <c r="F148" s="121">
        <f>+E148-G148</f>
        <v>0</v>
      </c>
      <c r="G148" s="122">
        <f>+'Costo di Produzione'!K76</f>
        <v>0</v>
      </c>
      <c r="H148" s="67"/>
      <c r="I148" s="31" t="str">
        <f>+IF(D148&lt;15%,"NO",+IF(E56="Coproduttore Indipendente","SI",+IF(E45="Altro Coproduttore","SI","NO")))</f>
        <v>NO</v>
      </c>
      <c r="J148" s="38">
        <f>+IF(I148="SI",+G73,0)</f>
        <v>0</v>
      </c>
    </row>
    <row r="149" spans="1:10" s="14" customFormat="1" ht="15" customHeight="1" x14ac:dyDescent="0.35">
      <c r="A149" s="65"/>
      <c r="B149" s="524">
        <f>+C78</f>
        <v>0</v>
      </c>
      <c r="C149" s="525"/>
      <c r="D149" s="119"/>
      <c r="E149" s="120">
        <f>+D149*'Dati generali'!$C$5</f>
        <v>0</v>
      </c>
      <c r="F149" s="121">
        <f>+E149-G149</f>
        <v>0</v>
      </c>
      <c r="G149" s="122">
        <f>+'Costo di Produzione'!L71</f>
        <v>0</v>
      </c>
      <c r="H149" s="67"/>
      <c r="I149" s="41" t="str">
        <f>+IF(D149&lt;15%,"NO",+IF(E82="Coproduttore Indipendente","SI",+IF(E82="Altro Coproduttore","SI","NO")))</f>
        <v>NO</v>
      </c>
      <c r="J149" s="39">
        <f>+IF(I149="SI",+G86,0)</f>
        <v>0</v>
      </c>
    </row>
    <row r="150" spans="1:10" s="14" customFormat="1" ht="15" customHeight="1" x14ac:dyDescent="0.35">
      <c r="A150" s="65"/>
      <c r="B150" s="526" t="s">
        <v>425</v>
      </c>
      <c r="C150" s="527"/>
      <c r="D150" s="123">
        <f>+SUM(D146:D149)</f>
        <v>0</v>
      </c>
      <c r="E150" s="124">
        <f>+SUM(E146:E149)</f>
        <v>0</v>
      </c>
      <c r="F150" s="125">
        <f>+SUM(F146:F149)</f>
        <v>0</v>
      </c>
      <c r="G150" s="126">
        <f>+SUM(G146:G149)</f>
        <v>0</v>
      </c>
      <c r="H150" s="67"/>
      <c r="I150" s="33"/>
      <c r="J150" s="21"/>
    </row>
    <row r="151" spans="1:10" s="13" customFormat="1" ht="15" customHeight="1" x14ac:dyDescent="0.35">
      <c r="A151" s="127"/>
      <c r="B151" s="521" t="s">
        <v>426</v>
      </c>
      <c r="C151" s="522"/>
      <c r="D151" s="128">
        <f>+D145+D150</f>
        <v>0</v>
      </c>
      <c r="E151" s="129">
        <f>+E145+E150</f>
        <v>0</v>
      </c>
      <c r="F151" s="130">
        <f>+F145+F150</f>
        <v>0</v>
      </c>
      <c r="G151" s="129">
        <f>+G145+G150</f>
        <v>0</v>
      </c>
      <c r="H151" s="131"/>
      <c r="I151" s="34"/>
      <c r="J151" s="21"/>
    </row>
    <row r="152" spans="1:10" s="14" customFormat="1" ht="15" customHeight="1" x14ac:dyDescent="0.35">
      <c r="A152" s="65"/>
      <c r="B152" s="524" t="str">
        <f>+CONCATENATE(C93," - ",C94)</f>
        <v xml:space="preserve">AAA - </v>
      </c>
      <c r="C152" s="525"/>
      <c r="D152" s="119"/>
      <c r="E152" s="120">
        <f>+D152*'Dati generali'!$C$5</f>
        <v>0</v>
      </c>
      <c r="F152" s="121">
        <f>+E152-G152</f>
        <v>0</v>
      </c>
      <c r="G152" s="122">
        <f>+'Costo di Produzione'!N71</f>
        <v>0</v>
      </c>
      <c r="H152" s="67"/>
      <c r="I152" s="42" t="str">
        <f>+IF(D152&lt;10%,"NO","SI")</f>
        <v>NO</v>
      </c>
      <c r="J152" s="32">
        <f>+IF(I152="SI",+G100,0)</f>
        <v>0</v>
      </c>
    </row>
    <row r="153" spans="1:10" s="14" customFormat="1" ht="15" customHeight="1" x14ac:dyDescent="0.35">
      <c r="A153" s="65"/>
      <c r="B153" s="524" t="str">
        <f>+CONCATENATE(C105," - ",C106)</f>
        <v xml:space="preserve">BBB - </v>
      </c>
      <c r="C153" s="525"/>
      <c r="D153" s="119"/>
      <c r="E153" s="120">
        <f>+D153*'Dati generali'!$C$5</f>
        <v>0</v>
      </c>
      <c r="F153" s="121">
        <f>+E153-G153</f>
        <v>0</v>
      </c>
      <c r="G153" s="122">
        <f>+'Costo di Produzione'!O71</f>
        <v>0</v>
      </c>
      <c r="H153" s="67"/>
      <c r="I153" s="31" t="str">
        <f>+IF(D153&lt;10%,"NO","SI")</f>
        <v>NO</v>
      </c>
      <c r="J153" s="38">
        <f>+IF(I153="SI",+G112,0)</f>
        <v>0</v>
      </c>
    </row>
    <row r="154" spans="1:10" s="14" customFormat="1" ht="15" customHeight="1" x14ac:dyDescent="0.35">
      <c r="A154" s="65"/>
      <c r="B154" s="524" t="str">
        <f>+CONCATENATE(C117," - ",C118)</f>
        <v xml:space="preserve">CCC - </v>
      </c>
      <c r="C154" s="525"/>
      <c r="D154" s="119"/>
      <c r="E154" s="120">
        <f>+D154*'Dati generali'!$C$5</f>
        <v>0</v>
      </c>
      <c r="F154" s="121">
        <f>+E154-G154</f>
        <v>0</v>
      </c>
      <c r="G154" s="122">
        <f>+'Costo di Produzione'!P71</f>
        <v>0</v>
      </c>
      <c r="H154" s="67"/>
      <c r="I154" s="31" t="str">
        <f>+IF(D154&lt;10%,"NO","SI")</f>
        <v>NO</v>
      </c>
      <c r="J154" s="38">
        <f>+IF(I154="SI",+G124,0)</f>
        <v>0</v>
      </c>
    </row>
    <row r="155" spans="1:10" s="14" customFormat="1" ht="15" customHeight="1" x14ac:dyDescent="0.35">
      <c r="A155" s="65"/>
      <c r="B155" s="524" t="str">
        <f>+CONCATENATE(C129," - ",C130)</f>
        <v xml:space="preserve">DDD - </v>
      </c>
      <c r="C155" s="525"/>
      <c r="D155" s="119"/>
      <c r="E155" s="120">
        <f>+D155*'Dati generali'!$C$5</f>
        <v>0</v>
      </c>
      <c r="F155" s="121">
        <f>+E155-G155</f>
        <v>0</v>
      </c>
      <c r="G155" s="122">
        <f>+'Costo di Produzione'!Q71</f>
        <v>0</v>
      </c>
      <c r="H155" s="67"/>
      <c r="I155" s="41" t="str">
        <f>+IF(D155&lt;10%,"NO","SI")</f>
        <v>NO</v>
      </c>
      <c r="J155" s="39">
        <f>+IF(I155="SI",+G136,0)</f>
        <v>0</v>
      </c>
    </row>
    <row r="156" spans="1:10" s="16" customFormat="1" ht="15" customHeight="1" x14ac:dyDescent="0.35">
      <c r="A156" s="127"/>
      <c r="B156" s="521" t="s">
        <v>191</v>
      </c>
      <c r="C156" s="522"/>
      <c r="D156" s="132">
        <f>+SUM(D152:D155)</f>
        <v>0</v>
      </c>
      <c r="E156" s="133">
        <f>+SUM(E152:E155)</f>
        <v>0</v>
      </c>
      <c r="F156" s="134">
        <f>+SUM(F152:F155)</f>
        <v>0</v>
      </c>
      <c r="G156" s="129">
        <f>+SUM(G152:G155)</f>
        <v>0</v>
      </c>
      <c r="H156" s="135"/>
      <c r="I156" s="35"/>
    </row>
    <row r="157" spans="1:10" s="16" customFormat="1" ht="15" customHeight="1" x14ac:dyDescent="0.35">
      <c r="A157" s="127"/>
      <c r="B157" s="521" t="s">
        <v>192</v>
      </c>
      <c r="C157" s="522"/>
      <c r="D157" s="132">
        <f>+D151+D156</f>
        <v>0</v>
      </c>
      <c r="E157" s="133">
        <f>+E151+E156</f>
        <v>0</v>
      </c>
      <c r="F157" s="134">
        <f>+F151+F156</f>
        <v>0</v>
      </c>
      <c r="G157" s="129">
        <f>+G151+G156</f>
        <v>0</v>
      </c>
      <c r="H157" s="135"/>
      <c r="I157" s="36"/>
      <c r="J157" s="40">
        <f>+SUM(J141:J155)</f>
        <v>0</v>
      </c>
    </row>
    <row r="158" spans="1:10" ht="18.75" thickBot="1" x14ac:dyDescent="0.4">
      <c r="A158" s="91"/>
      <c r="B158" s="523" t="s">
        <v>103</v>
      </c>
      <c r="C158" s="523"/>
      <c r="D158" s="136">
        <f>+D157-1</f>
        <v>-1</v>
      </c>
      <c r="E158" s="137">
        <f>+E157-'Dati generali'!C5</f>
        <v>0</v>
      </c>
      <c r="F158" s="92"/>
      <c r="G158" s="92"/>
      <c r="H158" s="93"/>
      <c r="I158" s="37"/>
    </row>
    <row r="159" spans="1:10" ht="18" x14ac:dyDescent="0.35">
      <c r="A159" s="138" t="s">
        <v>194</v>
      </c>
      <c r="B159" s="95"/>
      <c r="C159" s="95"/>
      <c r="D159" s="95"/>
      <c r="E159" s="95"/>
      <c r="F159" s="95"/>
      <c r="G159" s="95"/>
      <c r="H159" s="96"/>
    </row>
    <row r="160" spans="1:10" ht="45" customHeight="1" x14ac:dyDescent="0.35">
      <c r="A160" s="65"/>
      <c r="B160" s="518"/>
      <c r="C160" s="519"/>
      <c r="D160" s="519"/>
      <c r="E160" s="519"/>
      <c r="F160" s="519"/>
      <c r="G160" s="520"/>
      <c r="H160" s="67"/>
    </row>
    <row r="161" spans="1:8" ht="5.0999999999999996" customHeight="1" thickBot="1" x14ac:dyDescent="0.4">
      <c r="A161" s="91"/>
      <c r="B161" s="92"/>
      <c r="C161" s="92"/>
      <c r="D161" s="92"/>
      <c r="E161" s="92"/>
      <c r="F161" s="92"/>
      <c r="G161" s="92"/>
      <c r="H161" s="93"/>
    </row>
  </sheetData>
  <sheetProtection algorithmName="SHA-512" hashValue="wvltVwT9Gqgxv2Hzr4/t4y+jd8M7HxKJtC3R53q6BlIKcfKVLBaFWeqRbA+R/aZZmltsbFP+4yku+9Uijqp6Eg==" saltValue="UkjreUwyO0iY9geWBfvRiA==" spinCount="100000" sheet="1" objects="1" scenarios="1"/>
  <mergeCells count="88">
    <mergeCell ref="C131:G131"/>
    <mergeCell ref="C119:G119"/>
    <mergeCell ref="C107:G107"/>
    <mergeCell ref="I139:J139"/>
    <mergeCell ref="C98:G98"/>
    <mergeCell ref="C118:G118"/>
    <mergeCell ref="C132:G132"/>
    <mergeCell ref="C133:G133"/>
    <mergeCell ref="C121:G121"/>
    <mergeCell ref="C122:G122"/>
    <mergeCell ref="C129:G129"/>
    <mergeCell ref="C130:G130"/>
    <mergeCell ref="C120:G120"/>
    <mergeCell ref="A139:H139"/>
    <mergeCell ref="C7:G7"/>
    <mergeCell ref="C14:G14"/>
    <mergeCell ref="C15:G15"/>
    <mergeCell ref="C22:G22"/>
    <mergeCell ref="C95:G95"/>
    <mergeCell ref="C23:G23"/>
    <mergeCell ref="C39:G39"/>
    <mergeCell ref="C45:G45"/>
    <mergeCell ref="B43:D43"/>
    <mergeCell ref="E43:G43"/>
    <mergeCell ref="C40:G40"/>
    <mergeCell ref="E42:G42"/>
    <mergeCell ref="C44:G44"/>
    <mergeCell ref="C30:G30"/>
    <mergeCell ref="C31:G31"/>
    <mergeCell ref="C41:G41"/>
    <mergeCell ref="C52:G52"/>
    <mergeCell ref="C53:G53"/>
    <mergeCell ref="C54:G54"/>
    <mergeCell ref="E81:G81"/>
    <mergeCell ref="C97:G97"/>
    <mergeCell ref="B69:D69"/>
    <mergeCell ref="E69:G69"/>
    <mergeCell ref="C65:G65"/>
    <mergeCell ref="E55:G55"/>
    <mergeCell ref="B56:D56"/>
    <mergeCell ref="E56:G56"/>
    <mergeCell ref="C57:G57"/>
    <mergeCell ref="C58:G58"/>
    <mergeCell ref="C70:G70"/>
    <mergeCell ref="C71:G71"/>
    <mergeCell ref="C78:G78"/>
    <mergeCell ref="C79:G79"/>
    <mergeCell ref="C80:G80"/>
    <mergeCell ref="C66:G66"/>
    <mergeCell ref="C67:G67"/>
    <mergeCell ref="E68:G68"/>
    <mergeCell ref="B145:C145"/>
    <mergeCell ref="C134:G134"/>
    <mergeCell ref="B141:C141"/>
    <mergeCell ref="B142:C142"/>
    <mergeCell ref="B143:C143"/>
    <mergeCell ref="B140:C140"/>
    <mergeCell ref="B144:C144"/>
    <mergeCell ref="A1:H1"/>
    <mergeCell ref="A2:H2"/>
    <mergeCell ref="A3:H3"/>
    <mergeCell ref="C110:G110"/>
    <mergeCell ref="C117:G117"/>
    <mergeCell ref="C105:G105"/>
    <mergeCell ref="C106:G106"/>
    <mergeCell ref="C108:G108"/>
    <mergeCell ref="C83:G83"/>
    <mergeCell ref="C84:G84"/>
    <mergeCell ref="C93:G93"/>
    <mergeCell ref="C94:G94"/>
    <mergeCell ref="C96:G96"/>
    <mergeCell ref="C109:G109"/>
    <mergeCell ref="B82:D82"/>
    <mergeCell ref="E82:G82"/>
    <mergeCell ref="B160:G160"/>
    <mergeCell ref="B151:C151"/>
    <mergeCell ref="B157:C157"/>
    <mergeCell ref="B158:C158"/>
    <mergeCell ref="B146:C146"/>
    <mergeCell ref="B147:C147"/>
    <mergeCell ref="B148:C148"/>
    <mergeCell ref="B149:C149"/>
    <mergeCell ref="B152:C152"/>
    <mergeCell ref="B155:C155"/>
    <mergeCell ref="B154:C154"/>
    <mergeCell ref="B153:C153"/>
    <mergeCell ref="B156:C156"/>
    <mergeCell ref="B150:C150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93" fitToHeight="3" orientation="portrait" r:id="rId1"/>
  <headerFooter>
    <oddFooter>&amp;R&amp;P di &amp;N</oddFooter>
  </headerFooter>
  <rowBreaks count="3" manualBreakCount="3">
    <brk id="37" max="7" man="1"/>
    <brk id="90" max="7" man="1"/>
    <brk id="138" max="7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Tendine!$G$1:$G$3</xm:f>
          </x14:formula1>
          <xm:sqref>E43:G43 E56:G56 E69:G69 E82:G82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2"/>
  <sheetViews>
    <sheetView zoomScale="120" zoomScaleNormal="120" workbookViewId="0">
      <selection activeCell="D101" sqref="D101"/>
    </sheetView>
  </sheetViews>
  <sheetFormatPr defaultColWidth="9.42578125" defaultRowHeight="15" x14ac:dyDescent="0.25"/>
  <cols>
    <col min="1" max="1" width="2.5703125" customWidth="1"/>
    <col min="2" max="2" width="24.42578125" customWidth="1"/>
    <col min="3" max="6" width="18.42578125" customWidth="1"/>
    <col min="7" max="7" width="28.5703125" customWidth="1"/>
    <col min="8" max="8" width="2.5703125" customWidth="1"/>
  </cols>
  <sheetData>
    <row r="1" spans="1:8" ht="18" x14ac:dyDescent="0.35">
      <c r="A1" s="508" t="s">
        <v>302</v>
      </c>
      <c r="B1" s="509"/>
      <c r="C1" s="509"/>
      <c r="D1" s="509"/>
      <c r="E1" s="509"/>
      <c r="F1" s="509"/>
      <c r="G1" s="509"/>
      <c r="H1" s="510"/>
    </row>
    <row r="2" spans="1:8" ht="18" x14ac:dyDescent="0.35">
      <c r="A2" s="548">
        <f>+'Dati generali'!A2:D2</f>
        <v>0</v>
      </c>
      <c r="B2" s="549"/>
      <c r="C2" s="549"/>
      <c r="D2" s="549"/>
      <c r="E2" s="549"/>
      <c r="F2" s="549"/>
      <c r="G2" s="549"/>
      <c r="H2" s="550"/>
    </row>
    <row r="3" spans="1:8" ht="18.75" thickBot="1" x14ac:dyDescent="0.4">
      <c r="A3" s="531" t="s">
        <v>339</v>
      </c>
      <c r="B3" s="532"/>
      <c r="C3" s="532"/>
      <c r="D3" s="532"/>
      <c r="E3" s="532"/>
      <c r="F3" s="532"/>
      <c r="G3" s="532"/>
      <c r="H3" s="533"/>
    </row>
    <row r="4" spans="1:8" ht="18" x14ac:dyDescent="0.35">
      <c r="A4" s="143"/>
      <c r="B4" s="144" t="s">
        <v>359</v>
      </c>
      <c r="C4" s="95"/>
      <c r="D4" s="95"/>
      <c r="E4" s="95"/>
      <c r="F4" s="95"/>
      <c r="G4" s="95"/>
      <c r="H4" s="96"/>
    </row>
    <row r="5" spans="1:8" ht="18" x14ac:dyDescent="0.35">
      <c r="A5" s="65"/>
      <c r="B5" s="87"/>
      <c r="C5" s="87"/>
      <c r="D5" s="87"/>
      <c r="E5" s="87"/>
      <c r="F5" s="87"/>
      <c r="G5" s="87"/>
      <c r="H5" s="67"/>
    </row>
    <row r="6" spans="1:8" ht="18" x14ac:dyDescent="0.35">
      <c r="A6" s="65"/>
      <c r="B6" s="87"/>
      <c r="C6" s="145" t="s">
        <v>340</v>
      </c>
      <c r="D6" s="145" t="s">
        <v>341</v>
      </c>
      <c r="E6" s="145" t="s">
        <v>342</v>
      </c>
      <c r="F6" s="145" t="s">
        <v>343</v>
      </c>
      <c r="G6" s="87"/>
      <c r="H6" s="67"/>
    </row>
    <row r="7" spans="1:8" ht="18" x14ac:dyDescent="0.35">
      <c r="A7" s="65"/>
      <c r="B7" s="146" t="s">
        <v>345</v>
      </c>
      <c r="C7" s="147"/>
      <c r="D7" s="147"/>
      <c r="E7" s="147"/>
      <c r="F7" s="147"/>
      <c r="G7" s="87"/>
      <c r="H7" s="67"/>
    </row>
    <row r="8" spans="1:8" ht="18" x14ac:dyDescent="0.35">
      <c r="A8" s="65"/>
      <c r="B8" s="148" t="s">
        <v>344</v>
      </c>
      <c r="C8" s="149"/>
      <c r="D8" s="149"/>
      <c r="E8" s="149"/>
      <c r="F8" s="149"/>
      <c r="G8" s="87"/>
      <c r="H8" s="67"/>
    </row>
    <row r="9" spans="1:8" ht="54" x14ac:dyDescent="0.35">
      <c r="A9" s="65"/>
      <c r="B9" s="150" t="s">
        <v>346</v>
      </c>
      <c r="C9" s="151"/>
      <c r="D9" s="151"/>
      <c r="E9" s="151"/>
      <c r="F9" s="151"/>
      <c r="G9" s="87"/>
      <c r="H9" s="67"/>
    </row>
    <row r="10" spans="1:8" ht="18" x14ac:dyDescent="0.35">
      <c r="A10" s="65"/>
      <c r="B10" s="146" t="s">
        <v>347</v>
      </c>
      <c r="C10" s="147"/>
      <c r="D10" s="147"/>
      <c r="E10" s="147"/>
      <c r="F10" s="147"/>
      <c r="G10" s="87"/>
      <c r="H10" s="67"/>
    </row>
    <row r="11" spans="1:8" ht="18" x14ac:dyDescent="0.35">
      <c r="A11" s="65"/>
      <c r="B11" s="148" t="s">
        <v>344</v>
      </c>
      <c r="C11" s="149"/>
      <c r="D11" s="149"/>
      <c r="E11" s="149"/>
      <c r="F11" s="149"/>
      <c r="G11" s="87"/>
      <c r="H11" s="67"/>
    </row>
    <row r="12" spans="1:8" ht="54" x14ac:dyDescent="0.35">
      <c r="A12" s="65"/>
      <c r="B12" s="150" t="s">
        <v>346</v>
      </c>
      <c r="C12" s="151"/>
      <c r="D12" s="151"/>
      <c r="E12" s="151"/>
      <c r="F12" s="151"/>
      <c r="G12" s="87"/>
      <c r="H12" s="67"/>
    </row>
    <row r="13" spans="1:8" ht="18" x14ac:dyDescent="0.35">
      <c r="A13" s="65"/>
      <c r="B13" s="146" t="s">
        <v>361</v>
      </c>
      <c r="C13" s="147"/>
      <c r="D13" s="147"/>
      <c r="E13" s="147"/>
      <c r="F13" s="147"/>
      <c r="G13" s="87"/>
      <c r="H13" s="67"/>
    </row>
    <row r="14" spans="1:8" ht="18" x14ac:dyDescent="0.35">
      <c r="A14" s="65"/>
      <c r="B14" s="148" t="s">
        <v>344</v>
      </c>
      <c r="C14" s="149"/>
      <c r="D14" s="149"/>
      <c r="E14" s="149"/>
      <c r="F14" s="149"/>
      <c r="G14" s="87"/>
      <c r="H14" s="67"/>
    </row>
    <row r="15" spans="1:8" ht="54" x14ac:dyDescent="0.35">
      <c r="A15" s="65"/>
      <c r="B15" s="150" t="s">
        <v>346</v>
      </c>
      <c r="C15" s="151"/>
      <c r="D15" s="151"/>
      <c r="E15" s="151"/>
      <c r="F15" s="151"/>
      <c r="G15" s="87"/>
      <c r="H15" s="67"/>
    </row>
    <row r="16" spans="1:8" ht="18" x14ac:dyDescent="0.35">
      <c r="A16" s="65"/>
      <c r="B16" s="99" t="s">
        <v>220</v>
      </c>
      <c r="C16" s="87"/>
      <c r="D16" s="87"/>
      <c r="E16" s="87"/>
      <c r="F16" s="87"/>
      <c r="G16" s="87"/>
      <c r="H16" s="67"/>
    </row>
    <row r="17" spans="1:8" ht="34.5" customHeight="1" x14ac:dyDescent="0.35">
      <c r="A17" s="65"/>
      <c r="B17" s="551"/>
      <c r="C17" s="552"/>
      <c r="D17" s="552"/>
      <c r="E17" s="552"/>
      <c r="F17" s="552"/>
      <c r="G17" s="553"/>
      <c r="H17" s="67"/>
    </row>
    <row r="18" spans="1:8" ht="8.25" customHeight="1" thickBot="1" x14ac:dyDescent="0.4">
      <c r="A18" s="91"/>
      <c r="B18" s="92"/>
      <c r="C18" s="92"/>
      <c r="D18" s="92"/>
      <c r="E18" s="92"/>
      <c r="F18" s="92"/>
      <c r="G18" s="92"/>
      <c r="H18" s="93"/>
    </row>
    <row r="19" spans="1:8" ht="18" x14ac:dyDescent="0.35">
      <c r="A19" s="143"/>
      <c r="B19" s="144" t="s">
        <v>370</v>
      </c>
      <c r="C19" s="95"/>
      <c r="D19" s="95"/>
      <c r="E19" s="95"/>
      <c r="F19" s="95"/>
      <c r="G19" s="95"/>
      <c r="H19" s="96"/>
    </row>
    <row r="20" spans="1:8" ht="18" x14ac:dyDescent="0.35">
      <c r="A20" s="65"/>
      <c r="B20" s="87"/>
      <c r="C20" s="87"/>
      <c r="D20" s="87"/>
      <c r="E20" s="87"/>
      <c r="F20" s="87"/>
      <c r="G20" s="87"/>
      <c r="H20" s="67"/>
    </row>
    <row r="21" spans="1:8" ht="18" x14ac:dyDescent="0.35">
      <c r="A21" s="65"/>
      <c r="B21" s="152"/>
      <c r="C21" s="153" t="s">
        <v>348</v>
      </c>
      <c r="D21" s="153" t="s">
        <v>349</v>
      </c>
      <c r="E21" s="153" t="s">
        <v>350</v>
      </c>
      <c r="F21" s="153" t="s">
        <v>362</v>
      </c>
      <c r="G21" s="104" t="s">
        <v>351</v>
      </c>
      <c r="H21" s="67"/>
    </row>
    <row r="22" spans="1:8" ht="18" x14ac:dyDescent="0.35">
      <c r="A22" s="65"/>
      <c r="B22" s="154" t="s">
        <v>352</v>
      </c>
      <c r="C22" s="155"/>
      <c r="D22" s="155"/>
      <c r="E22" s="155"/>
      <c r="F22" s="156" t="s">
        <v>139</v>
      </c>
      <c r="G22" s="157"/>
      <c r="H22" s="67"/>
    </row>
    <row r="23" spans="1:8" ht="18" x14ac:dyDescent="0.35">
      <c r="A23" s="65"/>
      <c r="B23" s="154" t="s">
        <v>353</v>
      </c>
      <c r="C23" s="155"/>
      <c r="D23" s="155"/>
      <c r="E23" s="155"/>
      <c r="F23" s="156" t="s">
        <v>139</v>
      </c>
      <c r="G23" s="157"/>
      <c r="H23" s="67"/>
    </row>
    <row r="24" spans="1:8" ht="18" x14ac:dyDescent="0.35">
      <c r="A24" s="65"/>
      <c r="B24" s="154" t="s">
        <v>363</v>
      </c>
      <c r="C24" s="155"/>
      <c r="D24" s="155"/>
      <c r="E24" s="155"/>
      <c r="F24" s="156" t="s">
        <v>139</v>
      </c>
      <c r="G24" s="157"/>
      <c r="H24" s="67"/>
    </row>
    <row r="25" spans="1:8" ht="18" x14ac:dyDescent="0.35">
      <c r="A25" s="65"/>
      <c r="B25" s="154" t="s">
        <v>368</v>
      </c>
      <c r="C25" s="155"/>
      <c r="D25" s="155"/>
      <c r="E25" s="155"/>
      <c r="F25" s="156" t="s">
        <v>139</v>
      </c>
      <c r="G25" s="157"/>
      <c r="H25" s="67"/>
    </row>
    <row r="26" spans="1:8" ht="18" x14ac:dyDescent="0.35">
      <c r="A26" s="65"/>
      <c r="B26" s="154" t="s">
        <v>369</v>
      </c>
      <c r="C26" s="155"/>
      <c r="D26" s="155"/>
      <c r="E26" s="155"/>
      <c r="F26" s="156" t="s">
        <v>139</v>
      </c>
      <c r="G26" s="157"/>
      <c r="H26" s="67"/>
    </row>
    <row r="27" spans="1:8" ht="18" x14ac:dyDescent="0.35">
      <c r="A27" s="65"/>
      <c r="B27" s="154" t="s">
        <v>354</v>
      </c>
      <c r="C27" s="155"/>
      <c r="D27" s="155"/>
      <c r="E27" s="155"/>
      <c r="F27" s="156" t="s">
        <v>139</v>
      </c>
      <c r="G27" s="157"/>
      <c r="H27" s="67"/>
    </row>
    <row r="28" spans="1:8" ht="18" x14ac:dyDescent="0.35">
      <c r="A28" s="65"/>
      <c r="B28" s="154" t="s">
        <v>355</v>
      </c>
      <c r="C28" s="155"/>
      <c r="D28" s="155"/>
      <c r="E28" s="155"/>
      <c r="F28" s="156" t="s">
        <v>139</v>
      </c>
      <c r="G28" s="157"/>
      <c r="H28" s="67"/>
    </row>
    <row r="29" spans="1:8" ht="18" x14ac:dyDescent="0.35">
      <c r="A29" s="65"/>
      <c r="B29" s="154" t="s">
        <v>356</v>
      </c>
      <c r="C29" s="155"/>
      <c r="D29" s="155"/>
      <c r="E29" s="155"/>
      <c r="F29" s="156" t="s">
        <v>139</v>
      </c>
      <c r="G29" s="157"/>
      <c r="H29" s="67"/>
    </row>
    <row r="30" spans="1:8" ht="18" x14ac:dyDescent="0.35">
      <c r="A30" s="65"/>
      <c r="B30" s="154" t="s">
        <v>357</v>
      </c>
      <c r="C30" s="155"/>
      <c r="D30" s="155"/>
      <c r="E30" s="155"/>
      <c r="F30" s="156" t="s">
        <v>139</v>
      </c>
      <c r="G30" s="157"/>
      <c r="H30" s="67"/>
    </row>
    <row r="31" spans="1:8" ht="18" x14ac:dyDescent="0.35">
      <c r="A31" s="65"/>
      <c r="B31" s="154" t="s">
        <v>358</v>
      </c>
      <c r="C31" s="155"/>
      <c r="D31" s="155"/>
      <c r="E31" s="155"/>
      <c r="F31" s="156" t="s">
        <v>139</v>
      </c>
      <c r="G31" s="157"/>
      <c r="H31" s="67"/>
    </row>
    <row r="32" spans="1:8" ht="18" x14ac:dyDescent="0.35">
      <c r="A32" s="65"/>
      <c r="B32" s="154" t="s">
        <v>364</v>
      </c>
      <c r="C32" s="155"/>
      <c r="D32" s="155"/>
      <c r="E32" s="155"/>
      <c r="F32" s="156" t="s">
        <v>139</v>
      </c>
      <c r="G32" s="157"/>
      <c r="H32" s="67"/>
    </row>
    <row r="33" spans="1:8" ht="18" x14ac:dyDescent="0.35">
      <c r="A33" s="65"/>
      <c r="B33" s="154" t="s">
        <v>365</v>
      </c>
      <c r="C33" s="155"/>
      <c r="D33" s="155"/>
      <c r="E33" s="155"/>
      <c r="F33" s="156" t="s">
        <v>139</v>
      </c>
      <c r="G33" s="157"/>
      <c r="H33" s="67"/>
    </row>
    <row r="34" spans="1:8" ht="18" x14ac:dyDescent="0.35">
      <c r="A34" s="65"/>
      <c r="B34" s="154" t="s">
        <v>366</v>
      </c>
      <c r="C34" s="155"/>
      <c r="D34" s="155"/>
      <c r="E34" s="155"/>
      <c r="F34" s="156" t="s">
        <v>139</v>
      </c>
      <c r="G34" s="157"/>
      <c r="H34" s="67"/>
    </row>
    <row r="35" spans="1:8" ht="18" x14ac:dyDescent="0.35">
      <c r="A35" s="65"/>
      <c r="B35" s="154" t="s">
        <v>367</v>
      </c>
      <c r="C35" s="155"/>
      <c r="D35" s="155"/>
      <c r="E35" s="155"/>
      <c r="F35" s="156" t="s">
        <v>139</v>
      </c>
      <c r="G35" s="157"/>
      <c r="H35" s="67"/>
    </row>
    <row r="36" spans="1:8" ht="18" x14ac:dyDescent="0.35">
      <c r="A36" s="65"/>
      <c r="B36" s="158" t="s">
        <v>360</v>
      </c>
      <c r="C36" s="155"/>
      <c r="D36" s="155"/>
      <c r="E36" s="155"/>
      <c r="F36" s="156" t="s">
        <v>139</v>
      </c>
      <c r="G36" s="157"/>
      <c r="H36" s="67"/>
    </row>
    <row r="37" spans="1:8" ht="18" x14ac:dyDescent="0.35">
      <c r="A37" s="65"/>
      <c r="B37" s="158" t="s">
        <v>360</v>
      </c>
      <c r="C37" s="155"/>
      <c r="D37" s="155"/>
      <c r="E37" s="155"/>
      <c r="F37" s="156" t="s">
        <v>139</v>
      </c>
      <c r="G37" s="157"/>
      <c r="H37" s="67"/>
    </row>
    <row r="38" spans="1:8" ht="18" x14ac:dyDescent="0.35">
      <c r="A38" s="65"/>
      <c r="B38" s="158" t="s">
        <v>360</v>
      </c>
      <c r="C38" s="155"/>
      <c r="D38" s="155"/>
      <c r="E38" s="155"/>
      <c r="F38" s="156" t="s">
        <v>139</v>
      </c>
      <c r="G38" s="157"/>
      <c r="H38" s="67"/>
    </row>
    <row r="39" spans="1:8" ht="18" x14ac:dyDescent="0.35">
      <c r="A39" s="65"/>
      <c r="B39" s="158" t="s">
        <v>360</v>
      </c>
      <c r="C39" s="155"/>
      <c r="D39" s="155"/>
      <c r="E39" s="155"/>
      <c r="F39" s="156" t="s">
        <v>139</v>
      </c>
      <c r="G39" s="157"/>
      <c r="H39" s="67"/>
    </row>
    <row r="40" spans="1:8" ht="18" x14ac:dyDescent="0.35">
      <c r="A40" s="65"/>
      <c r="B40" s="158" t="s">
        <v>360</v>
      </c>
      <c r="C40" s="155"/>
      <c r="D40" s="155"/>
      <c r="E40" s="155"/>
      <c r="F40" s="156" t="s">
        <v>139</v>
      </c>
      <c r="G40" s="157"/>
      <c r="H40" s="67"/>
    </row>
    <row r="41" spans="1:8" ht="18" x14ac:dyDescent="0.35">
      <c r="A41" s="65"/>
      <c r="B41" s="159" t="s">
        <v>360</v>
      </c>
      <c r="C41" s="160"/>
      <c r="D41" s="160"/>
      <c r="E41" s="160"/>
      <c r="F41" s="161" t="s">
        <v>139</v>
      </c>
      <c r="G41" s="162"/>
      <c r="H41" s="67"/>
    </row>
    <row r="42" spans="1:8" ht="18.75" thickBot="1" x14ac:dyDescent="0.4">
      <c r="A42" s="91"/>
      <c r="B42" s="163" t="s">
        <v>371</v>
      </c>
      <c r="C42" s="92"/>
      <c r="D42" s="92"/>
      <c r="E42" s="92"/>
      <c r="F42" s="92"/>
      <c r="G42" s="92"/>
      <c r="H42" s="93"/>
    </row>
  </sheetData>
  <sheetProtection algorithmName="SHA-512" hashValue="QRp9PAFlyVj+T7/+hu/D4h7YOSXOG5SxHod6QJ6yKgYI2VzVxh35jYj53kbYbuRzzBRuVTQalyiBUyo38sQhjQ==" saltValue="PXn33BLSOvn0hlU+38JMdw==" spinCount="100000" sheet="1" objects="1" scenarios="1"/>
  <mergeCells count="4">
    <mergeCell ref="A1:H1"/>
    <mergeCell ref="A2:H2"/>
    <mergeCell ref="A3:H3"/>
    <mergeCell ref="B17:G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Tendine!$A$1:$A$2</xm:f>
          </x14:formula1>
          <xm:sqref>F22:F41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06"/>
  <sheetViews>
    <sheetView zoomScale="75" zoomScaleNormal="75" workbookViewId="0">
      <pane xSplit="2" ySplit="5" topLeftCell="C6" activePane="bottomRight" state="frozen"/>
      <selection activeCell="D101" sqref="D101"/>
      <selection pane="topRight" activeCell="D101" sqref="D101"/>
      <selection pane="bottomLeft" activeCell="D101" sqref="D101"/>
      <selection pane="bottomRight" activeCell="D101" sqref="D101"/>
    </sheetView>
  </sheetViews>
  <sheetFormatPr defaultColWidth="9.42578125" defaultRowHeight="15" x14ac:dyDescent="0.3"/>
  <cols>
    <col min="1" max="1" width="4.5703125" style="1" customWidth="1"/>
    <col min="2" max="2" width="51.5703125" style="1" customWidth="1"/>
    <col min="3" max="4" width="18.5703125" style="6" customWidth="1"/>
    <col min="5" max="12" width="18.5703125" style="1" customWidth="1"/>
    <col min="13" max="13" width="18.5703125" style="6" customWidth="1"/>
    <col min="14" max="17" width="18.5703125" style="1" customWidth="1"/>
    <col min="18" max="18" width="16.5703125" style="1" customWidth="1"/>
    <col min="19" max="22" width="13.5703125" style="1" customWidth="1"/>
    <col min="23" max="16384" width="9.42578125" style="1"/>
  </cols>
  <sheetData>
    <row r="1" spans="1:18" ht="15.75" customHeight="1" x14ac:dyDescent="0.35">
      <c r="A1" s="508" t="s">
        <v>302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10"/>
    </row>
    <row r="2" spans="1:18" ht="18" x14ac:dyDescent="0.3">
      <c r="A2" s="556">
        <f>+'Dati generali'!A2:D2</f>
        <v>0</v>
      </c>
      <c r="B2" s="557"/>
      <c r="C2" s="557"/>
      <c r="D2" s="557"/>
      <c r="E2" s="557"/>
      <c r="F2" s="557"/>
      <c r="G2" s="557"/>
      <c r="H2" s="557"/>
      <c r="I2" s="557"/>
      <c r="J2" s="557"/>
      <c r="K2" s="557"/>
      <c r="L2" s="557"/>
      <c r="M2" s="557"/>
      <c r="N2" s="557"/>
      <c r="O2" s="557"/>
      <c r="P2" s="557"/>
      <c r="Q2" s="558"/>
    </row>
    <row r="3" spans="1:18" ht="18.75" thickBot="1" x14ac:dyDescent="0.4">
      <c r="A3" s="531" t="s">
        <v>305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2"/>
      <c r="Q3" s="533"/>
    </row>
    <row r="4" spans="1:18" s="6" customFormat="1" x14ac:dyDescent="0.3">
      <c r="A4" s="164"/>
      <c r="B4" s="577" t="s">
        <v>211</v>
      </c>
      <c r="C4" s="583" t="s">
        <v>91</v>
      </c>
      <c r="D4" s="581" t="s">
        <v>212</v>
      </c>
      <c r="E4" s="165" t="s">
        <v>196</v>
      </c>
      <c r="F4" s="166" t="s">
        <v>166</v>
      </c>
      <c r="G4" s="166" t="s">
        <v>167</v>
      </c>
      <c r="H4" s="167" t="s">
        <v>174</v>
      </c>
      <c r="I4" s="165" t="s">
        <v>197</v>
      </c>
      <c r="J4" s="166" t="s">
        <v>198</v>
      </c>
      <c r="K4" s="166" t="s">
        <v>199</v>
      </c>
      <c r="L4" s="167" t="s">
        <v>200</v>
      </c>
      <c r="M4" s="579" t="s">
        <v>93</v>
      </c>
      <c r="N4" s="165" t="s">
        <v>201</v>
      </c>
      <c r="O4" s="166" t="s">
        <v>202</v>
      </c>
      <c r="P4" s="166" t="s">
        <v>203</v>
      </c>
      <c r="Q4" s="168" t="s">
        <v>204</v>
      </c>
      <c r="R4" s="554" t="s">
        <v>103</v>
      </c>
    </row>
    <row r="5" spans="1:18" ht="15.75" thickBot="1" x14ac:dyDescent="0.35">
      <c r="A5" s="169"/>
      <c r="B5" s="578"/>
      <c r="C5" s="584"/>
      <c r="D5" s="582"/>
      <c r="E5" s="170">
        <f>+Coproduttori!$B$141</f>
        <v>0</v>
      </c>
      <c r="F5" s="171">
        <f>+Coproduttori!$B$142</f>
        <v>0</v>
      </c>
      <c r="G5" s="171">
        <f>+Coproduttori!$B$143</f>
        <v>0</v>
      </c>
      <c r="H5" s="172">
        <f>+Coproduttori!$B$144</f>
        <v>0</v>
      </c>
      <c r="I5" s="170">
        <f>+Coproduttori!$B$146</f>
        <v>0</v>
      </c>
      <c r="J5" s="171">
        <f>+Coproduttori!$B$147</f>
        <v>0</v>
      </c>
      <c r="K5" s="171">
        <f>+Coproduttori!$B$148</f>
        <v>0</v>
      </c>
      <c r="L5" s="172">
        <f>+Coproduttori!$B$149</f>
        <v>0</v>
      </c>
      <c r="M5" s="580"/>
      <c r="N5" s="170" t="str">
        <f>+Coproduttori!$B$152</f>
        <v xml:space="preserve">AAA - </v>
      </c>
      <c r="O5" s="171" t="str">
        <f>+Coproduttori!$B$153</f>
        <v xml:space="preserve">BBB - </v>
      </c>
      <c r="P5" s="171" t="str">
        <f>+Coproduttori!$B$154</f>
        <v xml:space="preserve">CCC - </v>
      </c>
      <c r="Q5" s="173" t="str">
        <f>+Coproduttori!$B$155</f>
        <v xml:space="preserve">DDD - </v>
      </c>
      <c r="R5" s="555"/>
    </row>
    <row r="6" spans="1:18" ht="15" customHeight="1" thickBot="1" x14ac:dyDescent="0.35">
      <c r="A6" s="585" t="s">
        <v>195</v>
      </c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7"/>
      <c r="R6" s="23"/>
    </row>
    <row r="7" spans="1:18" x14ac:dyDescent="0.3">
      <c r="A7" s="174">
        <v>1</v>
      </c>
      <c r="B7" s="175" t="s">
        <v>37</v>
      </c>
      <c r="C7" s="176">
        <f>+SUM(C8:C12)</f>
        <v>0</v>
      </c>
      <c r="D7" s="176">
        <f t="shared" ref="D7:Q7" si="0">+SUM(D8:D12)</f>
        <v>0</v>
      </c>
      <c r="E7" s="177">
        <f t="shared" si="0"/>
        <v>0</v>
      </c>
      <c r="F7" s="178">
        <f t="shared" si="0"/>
        <v>0</v>
      </c>
      <c r="G7" s="178">
        <f>+SUM(G8:G12)</f>
        <v>0</v>
      </c>
      <c r="H7" s="179">
        <f>+SUM(H8:H12)</f>
        <v>0</v>
      </c>
      <c r="I7" s="178">
        <f>+SUM(I8:I12)</f>
        <v>0</v>
      </c>
      <c r="J7" s="178">
        <f>+SUM(J8:J12)</f>
        <v>0</v>
      </c>
      <c r="K7" s="178">
        <f>+SUM(K8:K12)</f>
        <v>0</v>
      </c>
      <c r="L7" s="178">
        <f t="shared" si="0"/>
        <v>0</v>
      </c>
      <c r="M7" s="176">
        <f t="shared" si="0"/>
        <v>0</v>
      </c>
      <c r="N7" s="178">
        <f t="shared" si="0"/>
        <v>0</v>
      </c>
      <c r="O7" s="178">
        <f t="shared" si="0"/>
        <v>0</v>
      </c>
      <c r="P7" s="178">
        <f t="shared" si="0"/>
        <v>0</v>
      </c>
      <c r="Q7" s="180">
        <f t="shared" si="0"/>
        <v>0</v>
      </c>
      <c r="R7" s="24">
        <f>+C7-SUM(E7:L7)-SUM(N7:Q7)</f>
        <v>0</v>
      </c>
    </row>
    <row r="8" spans="1:18" x14ac:dyDescent="0.3">
      <c r="A8" s="181" t="s">
        <v>0</v>
      </c>
      <c r="B8" s="182" t="s">
        <v>106</v>
      </c>
      <c r="C8" s="183">
        <f t="shared" ref="C8:C12" si="1">+D8+M8</f>
        <v>0</v>
      </c>
      <c r="D8" s="184">
        <f>+SUM(E8:L8)</f>
        <v>0</v>
      </c>
      <c r="E8" s="185"/>
      <c r="F8" s="186"/>
      <c r="G8" s="186"/>
      <c r="H8" s="187"/>
      <c r="I8" s="186"/>
      <c r="J8" s="186"/>
      <c r="K8" s="186"/>
      <c r="L8" s="186"/>
      <c r="M8" s="184">
        <f>+SUM(N8:Q8)</f>
        <v>0</v>
      </c>
      <c r="N8" s="186"/>
      <c r="O8" s="186"/>
      <c r="P8" s="186"/>
      <c r="Q8" s="188"/>
      <c r="R8" s="25">
        <f t="shared" ref="R8:R71" si="2">+C8-SUM(E8:L8)-SUM(N8:Q8)</f>
        <v>0</v>
      </c>
    </row>
    <row r="9" spans="1:18" x14ac:dyDescent="0.3">
      <c r="A9" s="181" t="s">
        <v>38</v>
      </c>
      <c r="B9" s="182" t="s">
        <v>107</v>
      </c>
      <c r="C9" s="183">
        <f t="shared" si="1"/>
        <v>0</v>
      </c>
      <c r="D9" s="184">
        <f>+SUM(E9:L9)</f>
        <v>0</v>
      </c>
      <c r="E9" s="185"/>
      <c r="F9" s="186"/>
      <c r="G9" s="186"/>
      <c r="H9" s="187"/>
      <c r="I9" s="186"/>
      <c r="J9" s="186"/>
      <c r="K9" s="186"/>
      <c r="L9" s="186"/>
      <c r="M9" s="184">
        <f>+SUM(N9:Q9)</f>
        <v>0</v>
      </c>
      <c r="N9" s="186"/>
      <c r="O9" s="186"/>
      <c r="P9" s="186"/>
      <c r="Q9" s="188"/>
      <c r="R9" s="25">
        <f t="shared" si="2"/>
        <v>0</v>
      </c>
    </row>
    <row r="10" spans="1:18" x14ac:dyDescent="0.3">
      <c r="A10" s="181" t="s">
        <v>1</v>
      </c>
      <c r="B10" s="182" t="s">
        <v>2</v>
      </c>
      <c r="C10" s="183">
        <f t="shared" si="1"/>
        <v>0</v>
      </c>
      <c r="D10" s="184">
        <f>+SUM(E10:L10)</f>
        <v>0</v>
      </c>
      <c r="E10" s="185"/>
      <c r="F10" s="186"/>
      <c r="G10" s="186"/>
      <c r="H10" s="187"/>
      <c r="I10" s="186"/>
      <c r="J10" s="186"/>
      <c r="K10" s="186"/>
      <c r="L10" s="186"/>
      <c r="M10" s="184">
        <f>+SUM(N10:Q10)</f>
        <v>0</v>
      </c>
      <c r="N10" s="186"/>
      <c r="O10" s="186"/>
      <c r="P10" s="186"/>
      <c r="Q10" s="188"/>
      <c r="R10" s="25">
        <f t="shared" si="2"/>
        <v>0</v>
      </c>
    </row>
    <row r="11" spans="1:18" x14ac:dyDescent="0.3">
      <c r="A11" s="181" t="s">
        <v>3</v>
      </c>
      <c r="B11" s="182" t="s">
        <v>4</v>
      </c>
      <c r="C11" s="183">
        <f t="shared" si="1"/>
        <v>0</v>
      </c>
      <c r="D11" s="184">
        <f>+SUM(E11:L11)</f>
        <v>0</v>
      </c>
      <c r="E11" s="185"/>
      <c r="F11" s="186"/>
      <c r="G11" s="186"/>
      <c r="H11" s="187"/>
      <c r="I11" s="186"/>
      <c r="J11" s="186"/>
      <c r="K11" s="186"/>
      <c r="L11" s="186"/>
      <c r="M11" s="184">
        <f>+SUM(N11:Q11)</f>
        <v>0</v>
      </c>
      <c r="N11" s="186"/>
      <c r="O11" s="186"/>
      <c r="P11" s="186"/>
      <c r="Q11" s="188"/>
      <c r="R11" s="25">
        <f t="shared" si="2"/>
        <v>0</v>
      </c>
    </row>
    <row r="12" spans="1:18" x14ac:dyDescent="0.3">
      <c r="A12" s="189" t="s">
        <v>5</v>
      </c>
      <c r="B12" s="190" t="s">
        <v>6</v>
      </c>
      <c r="C12" s="191">
        <f t="shared" si="1"/>
        <v>0</v>
      </c>
      <c r="D12" s="192">
        <f>+SUM(E12:L12)</f>
        <v>0</v>
      </c>
      <c r="E12" s="193"/>
      <c r="F12" s="194"/>
      <c r="G12" s="194"/>
      <c r="H12" s="195"/>
      <c r="I12" s="194"/>
      <c r="J12" s="194"/>
      <c r="K12" s="194"/>
      <c r="L12" s="194"/>
      <c r="M12" s="192">
        <f>+SUM(N12:Q12)</f>
        <v>0</v>
      </c>
      <c r="N12" s="194"/>
      <c r="O12" s="194"/>
      <c r="P12" s="194"/>
      <c r="Q12" s="196"/>
      <c r="R12" s="26">
        <f t="shared" si="2"/>
        <v>0</v>
      </c>
    </row>
    <row r="13" spans="1:18" x14ac:dyDescent="0.3">
      <c r="A13" s="197">
        <v>2</v>
      </c>
      <c r="B13" s="198" t="s">
        <v>7</v>
      </c>
      <c r="C13" s="199">
        <f>+SUM(C14:C15)</f>
        <v>0</v>
      </c>
      <c r="D13" s="199">
        <f t="shared" ref="D13:Q13" si="3">+SUM(D14:D15)</f>
        <v>0</v>
      </c>
      <c r="E13" s="200">
        <f t="shared" si="3"/>
        <v>0</v>
      </c>
      <c r="F13" s="201">
        <f t="shared" si="3"/>
        <v>0</v>
      </c>
      <c r="G13" s="201">
        <f>+SUM(G14:G15)</f>
        <v>0</v>
      </c>
      <c r="H13" s="202">
        <f>+SUM(H14:H15)</f>
        <v>0</v>
      </c>
      <c r="I13" s="201">
        <f>+SUM(I14:I15)</f>
        <v>0</v>
      </c>
      <c r="J13" s="201">
        <f>+SUM(J14:J15)</f>
        <v>0</v>
      </c>
      <c r="K13" s="201">
        <f>+SUM(K14:K15)</f>
        <v>0</v>
      </c>
      <c r="L13" s="201">
        <f t="shared" si="3"/>
        <v>0</v>
      </c>
      <c r="M13" s="199">
        <f t="shared" si="3"/>
        <v>0</v>
      </c>
      <c r="N13" s="201">
        <f t="shared" si="3"/>
        <v>0</v>
      </c>
      <c r="O13" s="201">
        <f t="shared" si="3"/>
        <v>0</v>
      </c>
      <c r="P13" s="201">
        <f t="shared" si="3"/>
        <v>0</v>
      </c>
      <c r="Q13" s="203">
        <f t="shared" si="3"/>
        <v>0</v>
      </c>
      <c r="R13" s="24">
        <f t="shared" si="2"/>
        <v>0</v>
      </c>
    </row>
    <row r="14" spans="1:18" x14ac:dyDescent="0.3">
      <c r="A14" s="181" t="s">
        <v>39</v>
      </c>
      <c r="B14" s="182" t="s">
        <v>108</v>
      </c>
      <c r="C14" s="183">
        <f t="shared" ref="C14:C15" si="4">+D14+M14</f>
        <v>0</v>
      </c>
      <c r="D14" s="184">
        <f>+SUM(E14:L14)</f>
        <v>0</v>
      </c>
      <c r="E14" s="185"/>
      <c r="F14" s="186"/>
      <c r="G14" s="186"/>
      <c r="H14" s="187"/>
      <c r="I14" s="186"/>
      <c r="J14" s="186"/>
      <c r="K14" s="186"/>
      <c r="L14" s="186"/>
      <c r="M14" s="184">
        <f>+SUM(N14:Q14)</f>
        <v>0</v>
      </c>
      <c r="N14" s="186"/>
      <c r="O14" s="186"/>
      <c r="P14" s="186"/>
      <c r="Q14" s="188"/>
      <c r="R14" s="25">
        <f t="shared" si="2"/>
        <v>0</v>
      </c>
    </row>
    <row r="15" spans="1:18" x14ac:dyDescent="0.3">
      <c r="A15" s="189" t="s">
        <v>40</v>
      </c>
      <c r="B15" s="190" t="s">
        <v>109</v>
      </c>
      <c r="C15" s="191">
        <f t="shared" si="4"/>
        <v>0</v>
      </c>
      <c r="D15" s="192">
        <f>+SUM(E15:L15)</f>
        <v>0</v>
      </c>
      <c r="E15" s="193"/>
      <c r="F15" s="194"/>
      <c r="G15" s="194"/>
      <c r="H15" s="195"/>
      <c r="I15" s="194"/>
      <c r="J15" s="194"/>
      <c r="K15" s="194"/>
      <c r="L15" s="194"/>
      <c r="M15" s="192">
        <f>+SUM(N15:Q15)</f>
        <v>0</v>
      </c>
      <c r="N15" s="194"/>
      <c r="O15" s="194"/>
      <c r="P15" s="194"/>
      <c r="Q15" s="196"/>
      <c r="R15" s="26">
        <f t="shared" si="2"/>
        <v>0</v>
      </c>
    </row>
    <row r="16" spans="1:18" x14ac:dyDescent="0.3">
      <c r="A16" s="204">
        <v>3</v>
      </c>
      <c r="B16" s="198" t="s">
        <v>8</v>
      </c>
      <c r="C16" s="199">
        <f>+SUM(C17:C20)</f>
        <v>0</v>
      </c>
      <c r="D16" s="199">
        <f t="shared" ref="D16:Q16" si="5">+SUM(D17:D20)</f>
        <v>0</v>
      </c>
      <c r="E16" s="200">
        <f t="shared" si="5"/>
        <v>0</v>
      </c>
      <c r="F16" s="201">
        <f t="shared" si="5"/>
        <v>0</v>
      </c>
      <c r="G16" s="201">
        <f>+SUM(G17:G20)</f>
        <v>0</v>
      </c>
      <c r="H16" s="202">
        <f>+SUM(H17:H20)</f>
        <v>0</v>
      </c>
      <c r="I16" s="201">
        <f>+SUM(I17:I20)</f>
        <v>0</v>
      </c>
      <c r="J16" s="201">
        <f>+SUM(J17:J20)</f>
        <v>0</v>
      </c>
      <c r="K16" s="201">
        <f>+SUM(K17:K20)</f>
        <v>0</v>
      </c>
      <c r="L16" s="201">
        <f t="shared" si="5"/>
        <v>0</v>
      </c>
      <c r="M16" s="199">
        <f t="shared" si="5"/>
        <v>0</v>
      </c>
      <c r="N16" s="201">
        <f t="shared" si="5"/>
        <v>0</v>
      </c>
      <c r="O16" s="201">
        <f t="shared" si="5"/>
        <v>0</v>
      </c>
      <c r="P16" s="201">
        <f t="shared" si="5"/>
        <v>0</v>
      </c>
      <c r="Q16" s="203">
        <f t="shared" si="5"/>
        <v>0</v>
      </c>
      <c r="R16" s="24">
        <f t="shared" si="2"/>
        <v>0</v>
      </c>
    </row>
    <row r="17" spans="1:18" x14ac:dyDescent="0.3">
      <c r="A17" s="181" t="s">
        <v>41</v>
      </c>
      <c r="B17" s="182" t="s">
        <v>110</v>
      </c>
      <c r="C17" s="183">
        <f t="shared" ref="C17:C20" si="6">+D17+M17</f>
        <v>0</v>
      </c>
      <c r="D17" s="184">
        <f>+SUM(E17:L17)</f>
        <v>0</v>
      </c>
      <c r="E17" s="185"/>
      <c r="F17" s="186"/>
      <c r="G17" s="186"/>
      <c r="H17" s="187"/>
      <c r="I17" s="186"/>
      <c r="J17" s="186"/>
      <c r="K17" s="186"/>
      <c r="L17" s="186"/>
      <c r="M17" s="184">
        <f>+SUM(N17:Q17)</f>
        <v>0</v>
      </c>
      <c r="N17" s="186"/>
      <c r="O17" s="186"/>
      <c r="P17" s="186"/>
      <c r="Q17" s="188"/>
      <c r="R17" s="25">
        <f t="shared" si="2"/>
        <v>0</v>
      </c>
    </row>
    <row r="18" spans="1:18" x14ac:dyDescent="0.3">
      <c r="A18" s="181" t="s">
        <v>42</v>
      </c>
      <c r="B18" s="182" t="s">
        <v>9</v>
      </c>
      <c r="C18" s="183">
        <f t="shared" si="6"/>
        <v>0</v>
      </c>
      <c r="D18" s="184">
        <f>+SUM(E18:L18)</f>
        <v>0</v>
      </c>
      <c r="E18" s="185"/>
      <c r="F18" s="186"/>
      <c r="G18" s="186"/>
      <c r="H18" s="187"/>
      <c r="I18" s="186"/>
      <c r="J18" s="186"/>
      <c r="K18" s="186"/>
      <c r="L18" s="186"/>
      <c r="M18" s="184">
        <f>+SUM(N18:Q18)</f>
        <v>0</v>
      </c>
      <c r="N18" s="186"/>
      <c r="O18" s="186"/>
      <c r="P18" s="186"/>
      <c r="Q18" s="188"/>
      <c r="R18" s="25">
        <f t="shared" si="2"/>
        <v>0</v>
      </c>
    </row>
    <row r="19" spans="1:18" x14ac:dyDescent="0.3">
      <c r="A19" s="181" t="s">
        <v>43</v>
      </c>
      <c r="B19" s="182" t="s">
        <v>10</v>
      </c>
      <c r="C19" s="183">
        <f t="shared" si="6"/>
        <v>0</v>
      </c>
      <c r="D19" s="184">
        <f>+SUM(E19:L19)</f>
        <v>0</v>
      </c>
      <c r="E19" s="185"/>
      <c r="F19" s="186"/>
      <c r="G19" s="186"/>
      <c r="H19" s="187"/>
      <c r="I19" s="186"/>
      <c r="J19" s="186"/>
      <c r="K19" s="186"/>
      <c r="L19" s="186"/>
      <c r="M19" s="184">
        <f>+SUM(N19:Q19)</f>
        <v>0</v>
      </c>
      <c r="N19" s="186"/>
      <c r="O19" s="186"/>
      <c r="P19" s="186"/>
      <c r="Q19" s="188"/>
      <c r="R19" s="25">
        <f t="shared" si="2"/>
        <v>0</v>
      </c>
    </row>
    <row r="20" spans="1:18" x14ac:dyDescent="0.3">
      <c r="A20" s="189" t="s">
        <v>44</v>
      </c>
      <c r="B20" s="190" t="s">
        <v>11</v>
      </c>
      <c r="C20" s="191">
        <f t="shared" si="6"/>
        <v>0</v>
      </c>
      <c r="D20" s="192">
        <f>+SUM(E20:L20)</f>
        <v>0</v>
      </c>
      <c r="E20" s="193"/>
      <c r="F20" s="194"/>
      <c r="G20" s="194"/>
      <c r="H20" s="195"/>
      <c r="I20" s="194"/>
      <c r="J20" s="194"/>
      <c r="K20" s="194"/>
      <c r="L20" s="194"/>
      <c r="M20" s="192">
        <f>+SUM(N20:Q20)</f>
        <v>0</v>
      </c>
      <c r="N20" s="194"/>
      <c r="O20" s="194"/>
      <c r="P20" s="194"/>
      <c r="Q20" s="196"/>
      <c r="R20" s="26">
        <f t="shared" si="2"/>
        <v>0</v>
      </c>
    </row>
    <row r="21" spans="1:18" x14ac:dyDescent="0.3">
      <c r="A21" s="197">
        <v>4</v>
      </c>
      <c r="B21" s="198" t="s">
        <v>12</v>
      </c>
      <c r="C21" s="199">
        <f>+SUM(C22:C36)</f>
        <v>0</v>
      </c>
      <c r="D21" s="199">
        <f t="shared" ref="D21:Q21" si="7">+SUM(D22:D36)</f>
        <v>0</v>
      </c>
      <c r="E21" s="200">
        <f t="shared" si="7"/>
        <v>0</v>
      </c>
      <c r="F21" s="201">
        <f t="shared" si="7"/>
        <v>0</v>
      </c>
      <c r="G21" s="201">
        <f>+SUM(G22:G36)</f>
        <v>0</v>
      </c>
      <c r="H21" s="202">
        <f>+SUM(H22:H36)</f>
        <v>0</v>
      </c>
      <c r="I21" s="201">
        <f>+SUM(I22:I36)</f>
        <v>0</v>
      </c>
      <c r="J21" s="201">
        <f>+SUM(J22:J36)</f>
        <v>0</v>
      </c>
      <c r="K21" s="201">
        <f>+SUM(K22:K36)</f>
        <v>0</v>
      </c>
      <c r="L21" s="201">
        <f t="shared" si="7"/>
        <v>0</v>
      </c>
      <c r="M21" s="199">
        <f t="shared" si="7"/>
        <v>0</v>
      </c>
      <c r="N21" s="201">
        <f t="shared" si="7"/>
        <v>0</v>
      </c>
      <c r="O21" s="201">
        <f t="shared" si="7"/>
        <v>0</v>
      </c>
      <c r="P21" s="201">
        <f t="shared" si="7"/>
        <v>0</v>
      </c>
      <c r="Q21" s="203">
        <f t="shared" si="7"/>
        <v>0</v>
      </c>
      <c r="R21" s="24">
        <f t="shared" si="2"/>
        <v>0</v>
      </c>
    </row>
    <row r="22" spans="1:18" x14ac:dyDescent="0.3">
      <c r="A22" s="181" t="s">
        <v>45</v>
      </c>
      <c r="B22" s="182" t="s">
        <v>13</v>
      </c>
      <c r="C22" s="183">
        <f t="shared" ref="C22:C36" si="8">+D22+M22</f>
        <v>0</v>
      </c>
      <c r="D22" s="184">
        <f t="shared" ref="D22:D36" si="9">+SUM(E22:L22)</f>
        <v>0</v>
      </c>
      <c r="E22" s="185"/>
      <c r="F22" s="186"/>
      <c r="G22" s="186"/>
      <c r="H22" s="187"/>
      <c r="I22" s="186"/>
      <c r="J22" s="186"/>
      <c r="K22" s="186"/>
      <c r="L22" s="186"/>
      <c r="M22" s="184">
        <f t="shared" ref="M22:M36" si="10">+SUM(N22:Q22)</f>
        <v>0</v>
      </c>
      <c r="N22" s="186"/>
      <c r="O22" s="186"/>
      <c r="P22" s="186"/>
      <c r="Q22" s="188"/>
      <c r="R22" s="25">
        <f t="shared" si="2"/>
        <v>0</v>
      </c>
    </row>
    <row r="23" spans="1:18" x14ac:dyDescent="0.3">
      <c r="A23" s="181" t="s">
        <v>46</v>
      </c>
      <c r="B23" s="182" t="s">
        <v>14</v>
      </c>
      <c r="C23" s="183">
        <f t="shared" si="8"/>
        <v>0</v>
      </c>
      <c r="D23" s="184">
        <f t="shared" si="9"/>
        <v>0</v>
      </c>
      <c r="E23" s="185"/>
      <c r="F23" s="186"/>
      <c r="G23" s="186"/>
      <c r="H23" s="187"/>
      <c r="I23" s="186"/>
      <c r="J23" s="186"/>
      <c r="K23" s="186"/>
      <c r="L23" s="186"/>
      <c r="M23" s="184">
        <f t="shared" si="10"/>
        <v>0</v>
      </c>
      <c r="N23" s="186"/>
      <c r="O23" s="186"/>
      <c r="P23" s="186"/>
      <c r="Q23" s="188"/>
      <c r="R23" s="25">
        <f t="shared" si="2"/>
        <v>0</v>
      </c>
    </row>
    <row r="24" spans="1:18" x14ac:dyDescent="0.3">
      <c r="A24" s="181" t="s">
        <v>47</v>
      </c>
      <c r="B24" s="182" t="s">
        <v>94</v>
      </c>
      <c r="C24" s="183">
        <f t="shared" si="8"/>
        <v>0</v>
      </c>
      <c r="D24" s="184">
        <f t="shared" si="9"/>
        <v>0</v>
      </c>
      <c r="E24" s="185"/>
      <c r="F24" s="186"/>
      <c r="G24" s="186"/>
      <c r="H24" s="187"/>
      <c r="I24" s="186"/>
      <c r="J24" s="186"/>
      <c r="K24" s="186"/>
      <c r="L24" s="186"/>
      <c r="M24" s="184">
        <f t="shared" si="10"/>
        <v>0</v>
      </c>
      <c r="N24" s="186"/>
      <c r="O24" s="186"/>
      <c r="P24" s="186"/>
      <c r="Q24" s="188"/>
      <c r="R24" s="25">
        <f t="shared" si="2"/>
        <v>0</v>
      </c>
    </row>
    <row r="25" spans="1:18" x14ac:dyDescent="0.3">
      <c r="A25" s="181" t="s">
        <v>48</v>
      </c>
      <c r="B25" s="182" t="s">
        <v>15</v>
      </c>
      <c r="C25" s="183">
        <f t="shared" si="8"/>
        <v>0</v>
      </c>
      <c r="D25" s="184">
        <f t="shared" si="9"/>
        <v>0</v>
      </c>
      <c r="E25" s="185"/>
      <c r="F25" s="186"/>
      <c r="G25" s="186"/>
      <c r="H25" s="187"/>
      <c r="I25" s="186"/>
      <c r="J25" s="186"/>
      <c r="K25" s="186"/>
      <c r="L25" s="186"/>
      <c r="M25" s="184">
        <f t="shared" si="10"/>
        <v>0</v>
      </c>
      <c r="N25" s="186"/>
      <c r="O25" s="186"/>
      <c r="P25" s="186"/>
      <c r="Q25" s="188"/>
      <c r="R25" s="25">
        <f t="shared" si="2"/>
        <v>0</v>
      </c>
    </row>
    <row r="26" spans="1:18" x14ac:dyDescent="0.3">
      <c r="A26" s="181" t="s">
        <v>49</v>
      </c>
      <c r="B26" s="182" t="s">
        <v>16</v>
      </c>
      <c r="C26" s="183">
        <f t="shared" si="8"/>
        <v>0</v>
      </c>
      <c r="D26" s="184">
        <f t="shared" si="9"/>
        <v>0</v>
      </c>
      <c r="E26" s="185"/>
      <c r="F26" s="186"/>
      <c r="G26" s="186"/>
      <c r="H26" s="187"/>
      <c r="I26" s="186"/>
      <c r="J26" s="186"/>
      <c r="K26" s="186"/>
      <c r="L26" s="186"/>
      <c r="M26" s="184">
        <f t="shared" si="10"/>
        <v>0</v>
      </c>
      <c r="N26" s="186"/>
      <c r="O26" s="186"/>
      <c r="P26" s="186"/>
      <c r="Q26" s="188"/>
      <c r="R26" s="25">
        <f t="shared" si="2"/>
        <v>0</v>
      </c>
    </row>
    <row r="27" spans="1:18" x14ac:dyDescent="0.3">
      <c r="A27" s="181" t="s">
        <v>50</v>
      </c>
      <c r="B27" s="182" t="s">
        <v>17</v>
      </c>
      <c r="C27" s="183">
        <f t="shared" si="8"/>
        <v>0</v>
      </c>
      <c r="D27" s="184">
        <f t="shared" si="9"/>
        <v>0</v>
      </c>
      <c r="E27" s="185"/>
      <c r="F27" s="186"/>
      <c r="G27" s="186"/>
      <c r="H27" s="187"/>
      <c r="I27" s="186"/>
      <c r="J27" s="186"/>
      <c r="K27" s="186"/>
      <c r="L27" s="186"/>
      <c r="M27" s="184">
        <f t="shared" si="10"/>
        <v>0</v>
      </c>
      <c r="N27" s="186"/>
      <c r="O27" s="186"/>
      <c r="P27" s="186"/>
      <c r="Q27" s="188"/>
      <c r="R27" s="25">
        <f t="shared" si="2"/>
        <v>0</v>
      </c>
    </row>
    <row r="28" spans="1:18" x14ac:dyDescent="0.3">
      <c r="A28" s="181" t="s">
        <v>51</v>
      </c>
      <c r="B28" s="182" t="s">
        <v>18</v>
      </c>
      <c r="C28" s="183">
        <f t="shared" si="8"/>
        <v>0</v>
      </c>
      <c r="D28" s="184">
        <f t="shared" si="9"/>
        <v>0</v>
      </c>
      <c r="E28" s="185"/>
      <c r="F28" s="186"/>
      <c r="G28" s="186"/>
      <c r="H28" s="187"/>
      <c r="I28" s="186"/>
      <c r="J28" s="186"/>
      <c r="K28" s="186"/>
      <c r="L28" s="186"/>
      <c r="M28" s="184">
        <f t="shared" si="10"/>
        <v>0</v>
      </c>
      <c r="N28" s="186"/>
      <c r="O28" s="186"/>
      <c r="P28" s="186"/>
      <c r="Q28" s="188"/>
      <c r="R28" s="25">
        <f t="shared" si="2"/>
        <v>0</v>
      </c>
    </row>
    <row r="29" spans="1:18" x14ac:dyDescent="0.3">
      <c r="A29" s="181" t="s">
        <v>52</v>
      </c>
      <c r="B29" s="182" t="s">
        <v>95</v>
      </c>
      <c r="C29" s="183">
        <f t="shared" si="8"/>
        <v>0</v>
      </c>
      <c r="D29" s="184">
        <f t="shared" si="9"/>
        <v>0</v>
      </c>
      <c r="E29" s="185"/>
      <c r="F29" s="186"/>
      <c r="G29" s="186"/>
      <c r="H29" s="187"/>
      <c r="I29" s="186"/>
      <c r="J29" s="186"/>
      <c r="K29" s="186"/>
      <c r="L29" s="186"/>
      <c r="M29" s="184">
        <f t="shared" si="10"/>
        <v>0</v>
      </c>
      <c r="N29" s="186"/>
      <c r="O29" s="186"/>
      <c r="P29" s="186"/>
      <c r="Q29" s="188"/>
      <c r="R29" s="25">
        <f t="shared" si="2"/>
        <v>0</v>
      </c>
    </row>
    <row r="30" spans="1:18" x14ac:dyDescent="0.3">
      <c r="A30" s="181" t="s">
        <v>53</v>
      </c>
      <c r="B30" s="182" t="s">
        <v>19</v>
      </c>
      <c r="C30" s="183">
        <f t="shared" si="8"/>
        <v>0</v>
      </c>
      <c r="D30" s="184">
        <f t="shared" si="9"/>
        <v>0</v>
      </c>
      <c r="E30" s="185"/>
      <c r="F30" s="186"/>
      <c r="G30" s="186"/>
      <c r="H30" s="187"/>
      <c r="I30" s="186"/>
      <c r="J30" s="186"/>
      <c r="K30" s="186"/>
      <c r="L30" s="186"/>
      <c r="M30" s="184">
        <f t="shared" si="10"/>
        <v>0</v>
      </c>
      <c r="N30" s="186"/>
      <c r="O30" s="186"/>
      <c r="P30" s="186"/>
      <c r="Q30" s="188"/>
      <c r="R30" s="25">
        <f t="shared" si="2"/>
        <v>0</v>
      </c>
    </row>
    <row r="31" spans="1:18" x14ac:dyDescent="0.3">
      <c r="A31" s="181" t="s">
        <v>54</v>
      </c>
      <c r="B31" s="182" t="s">
        <v>90</v>
      </c>
      <c r="C31" s="183">
        <f t="shared" si="8"/>
        <v>0</v>
      </c>
      <c r="D31" s="184">
        <f t="shared" si="9"/>
        <v>0</v>
      </c>
      <c r="E31" s="185"/>
      <c r="F31" s="186"/>
      <c r="G31" s="186"/>
      <c r="H31" s="187"/>
      <c r="I31" s="186"/>
      <c r="J31" s="186"/>
      <c r="K31" s="186"/>
      <c r="L31" s="186"/>
      <c r="M31" s="184">
        <f t="shared" si="10"/>
        <v>0</v>
      </c>
      <c r="N31" s="186"/>
      <c r="O31" s="186"/>
      <c r="P31" s="186"/>
      <c r="Q31" s="188"/>
      <c r="R31" s="25">
        <f t="shared" si="2"/>
        <v>0</v>
      </c>
    </row>
    <row r="32" spans="1:18" x14ac:dyDescent="0.3">
      <c r="A32" s="181" t="s">
        <v>55</v>
      </c>
      <c r="B32" s="182" t="s">
        <v>20</v>
      </c>
      <c r="C32" s="183">
        <f t="shared" si="8"/>
        <v>0</v>
      </c>
      <c r="D32" s="184">
        <f t="shared" si="9"/>
        <v>0</v>
      </c>
      <c r="E32" s="185"/>
      <c r="F32" s="186"/>
      <c r="G32" s="186"/>
      <c r="H32" s="187"/>
      <c r="I32" s="186"/>
      <c r="J32" s="186"/>
      <c r="K32" s="186"/>
      <c r="L32" s="186"/>
      <c r="M32" s="184">
        <f t="shared" si="10"/>
        <v>0</v>
      </c>
      <c r="N32" s="186"/>
      <c r="O32" s="186"/>
      <c r="P32" s="186"/>
      <c r="Q32" s="188"/>
      <c r="R32" s="25">
        <f t="shared" si="2"/>
        <v>0</v>
      </c>
    </row>
    <row r="33" spans="1:18" x14ac:dyDescent="0.3">
      <c r="A33" s="181" t="s">
        <v>56</v>
      </c>
      <c r="B33" s="182" t="s">
        <v>96</v>
      </c>
      <c r="C33" s="183">
        <f t="shared" si="8"/>
        <v>0</v>
      </c>
      <c r="D33" s="184">
        <f t="shared" si="9"/>
        <v>0</v>
      </c>
      <c r="E33" s="185"/>
      <c r="F33" s="186"/>
      <c r="G33" s="186"/>
      <c r="H33" s="187"/>
      <c r="I33" s="186"/>
      <c r="J33" s="186"/>
      <c r="K33" s="186"/>
      <c r="L33" s="186"/>
      <c r="M33" s="184">
        <f t="shared" si="10"/>
        <v>0</v>
      </c>
      <c r="N33" s="186"/>
      <c r="O33" s="186"/>
      <c r="P33" s="186"/>
      <c r="Q33" s="188"/>
      <c r="R33" s="25">
        <f t="shared" si="2"/>
        <v>0</v>
      </c>
    </row>
    <row r="34" spans="1:18" x14ac:dyDescent="0.3">
      <c r="A34" s="181" t="s">
        <v>57</v>
      </c>
      <c r="B34" s="182" t="s">
        <v>97</v>
      </c>
      <c r="C34" s="183">
        <f t="shared" si="8"/>
        <v>0</v>
      </c>
      <c r="D34" s="184">
        <f t="shared" si="9"/>
        <v>0</v>
      </c>
      <c r="E34" s="185"/>
      <c r="F34" s="186"/>
      <c r="G34" s="186"/>
      <c r="H34" s="187"/>
      <c r="I34" s="186"/>
      <c r="J34" s="186"/>
      <c r="K34" s="186"/>
      <c r="L34" s="186"/>
      <c r="M34" s="184">
        <f t="shared" si="10"/>
        <v>0</v>
      </c>
      <c r="N34" s="186"/>
      <c r="O34" s="186"/>
      <c r="P34" s="186"/>
      <c r="Q34" s="188"/>
      <c r="R34" s="25">
        <f t="shared" si="2"/>
        <v>0</v>
      </c>
    </row>
    <row r="35" spans="1:18" x14ac:dyDescent="0.3">
      <c r="A35" s="181" t="s">
        <v>58</v>
      </c>
      <c r="B35" s="182" t="s">
        <v>21</v>
      </c>
      <c r="C35" s="183">
        <f t="shared" si="8"/>
        <v>0</v>
      </c>
      <c r="D35" s="184">
        <f t="shared" si="9"/>
        <v>0</v>
      </c>
      <c r="E35" s="185"/>
      <c r="F35" s="186"/>
      <c r="G35" s="186"/>
      <c r="H35" s="187"/>
      <c r="I35" s="186"/>
      <c r="J35" s="186"/>
      <c r="K35" s="186"/>
      <c r="L35" s="186"/>
      <c r="M35" s="184">
        <f t="shared" si="10"/>
        <v>0</v>
      </c>
      <c r="N35" s="186"/>
      <c r="O35" s="186"/>
      <c r="P35" s="186"/>
      <c r="Q35" s="188"/>
      <c r="R35" s="25">
        <f t="shared" si="2"/>
        <v>0</v>
      </c>
    </row>
    <row r="36" spans="1:18" x14ac:dyDescent="0.3">
      <c r="A36" s="189" t="s">
        <v>59</v>
      </c>
      <c r="B36" s="190" t="s">
        <v>98</v>
      </c>
      <c r="C36" s="191">
        <f t="shared" si="8"/>
        <v>0</v>
      </c>
      <c r="D36" s="192">
        <f t="shared" si="9"/>
        <v>0</v>
      </c>
      <c r="E36" s="193"/>
      <c r="F36" s="194"/>
      <c r="G36" s="194"/>
      <c r="H36" s="195"/>
      <c r="I36" s="194"/>
      <c r="J36" s="194"/>
      <c r="K36" s="194"/>
      <c r="L36" s="194"/>
      <c r="M36" s="192">
        <f t="shared" si="10"/>
        <v>0</v>
      </c>
      <c r="N36" s="194"/>
      <c r="O36" s="194"/>
      <c r="P36" s="194"/>
      <c r="Q36" s="196"/>
      <c r="R36" s="26">
        <f t="shared" si="2"/>
        <v>0</v>
      </c>
    </row>
    <row r="37" spans="1:18" x14ac:dyDescent="0.3">
      <c r="A37" s="197">
        <v>5</v>
      </c>
      <c r="B37" s="198" t="s">
        <v>22</v>
      </c>
      <c r="C37" s="199">
        <f>+SUM(C38:C45)</f>
        <v>0</v>
      </c>
      <c r="D37" s="199">
        <f t="shared" ref="D37:Q37" si="11">+SUM(D38:D45)</f>
        <v>0</v>
      </c>
      <c r="E37" s="200">
        <f t="shared" si="11"/>
        <v>0</v>
      </c>
      <c r="F37" s="201">
        <f t="shared" si="11"/>
        <v>0</v>
      </c>
      <c r="G37" s="201">
        <f>+SUM(G38:G45)</f>
        <v>0</v>
      </c>
      <c r="H37" s="202">
        <f>+SUM(H38:H45)</f>
        <v>0</v>
      </c>
      <c r="I37" s="201">
        <f>+SUM(I38:I45)</f>
        <v>0</v>
      </c>
      <c r="J37" s="201">
        <f>+SUM(J38:J45)</f>
        <v>0</v>
      </c>
      <c r="K37" s="201">
        <f>+SUM(K38:K45)</f>
        <v>0</v>
      </c>
      <c r="L37" s="201">
        <f t="shared" si="11"/>
        <v>0</v>
      </c>
      <c r="M37" s="199">
        <f t="shared" si="11"/>
        <v>0</v>
      </c>
      <c r="N37" s="201">
        <f t="shared" si="11"/>
        <v>0</v>
      </c>
      <c r="O37" s="201">
        <f t="shared" si="11"/>
        <v>0</v>
      </c>
      <c r="P37" s="201">
        <f t="shared" si="11"/>
        <v>0</v>
      </c>
      <c r="Q37" s="203">
        <f t="shared" si="11"/>
        <v>0</v>
      </c>
      <c r="R37" s="24">
        <f t="shared" si="2"/>
        <v>0</v>
      </c>
    </row>
    <row r="38" spans="1:18" x14ac:dyDescent="0.3">
      <c r="A38" s="181" t="s">
        <v>60</v>
      </c>
      <c r="B38" s="182" t="s">
        <v>23</v>
      </c>
      <c r="C38" s="183">
        <f t="shared" ref="C38:C45" si="12">+D38+M38</f>
        <v>0</v>
      </c>
      <c r="D38" s="184">
        <f t="shared" ref="D38:D45" si="13">+SUM(E38:L38)</f>
        <v>0</v>
      </c>
      <c r="E38" s="185"/>
      <c r="F38" s="186"/>
      <c r="G38" s="186"/>
      <c r="H38" s="187"/>
      <c r="I38" s="186"/>
      <c r="J38" s="186"/>
      <c r="K38" s="186"/>
      <c r="L38" s="186"/>
      <c r="M38" s="184">
        <f t="shared" ref="M38:M45" si="14">+SUM(N38:Q38)</f>
        <v>0</v>
      </c>
      <c r="N38" s="186"/>
      <c r="O38" s="186"/>
      <c r="P38" s="186"/>
      <c r="Q38" s="188"/>
      <c r="R38" s="25">
        <f t="shared" si="2"/>
        <v>0</v>
      </c>
    </row>
    <row r="39" spans="1:18" x14ac:dyDescent="0.3">
      <c r="A39" s="181" t="s">
        <v>61</v>
      </c>
      <c r="B39" s="182" t="s">
        <v>24</v>
      </c>
      <c r="C39" s="183">
        <f t="shared" si="12"/>
        <v>0</v>
      </c>
      <c r="D39" s="184">
        <f t="shared" si="13"/>
        <v>0</v>
      </c>
      <c r="E39" s="185"/>
      <c r="F39" s="186"/>
      <c r="G39" s="186"/>
      <c r="H39" s="187"/>
      <c r="I39" s="186"/>
      <c r="J39" s="186"/>
      <c r="K39" s="186"/>
      <c r="L39" s="186"/>
      <c r="M39" s="184">
        <f t="shared" si="14"/>
        <v>0</v>
      </c>
      <c r="N39" s="186"/>
      <c r="O39" s="186"/>
      <c r="P39" s="186"/>
      <c r="Q39" s="188"/>
      <c r="R39" s="25">
        <f t="shared" si="2"/>
        <v>0</v>
      </c>
    </row>
    <row r="40" spans="1:18" x14ac:dyDescent="0.3">
      <c r="A40" s="181" t="s">
        <v>62</v>
      </c>
      <c r="B40" s="182" t="s">
        <v>25</v>
      </c>
      <c r="C40" s="183">
        <f t="shared" si="12"/>
        <v>0</v>
      </c>
      <c r="D40" s="184">
        <f t="shared" si="13"/>
        <v>0</v>
      </c>
      <c r="E40" s="185"/>
      <c r="F40" s="186"/>
      <c r="G40" s="186"/>
      <c r="H40" s="187"/>
      <c r="I40" s="186"/>
      <c r="J40" s="186"/>
      <c r="K40" s="186"/>
      <c r="L40" s="186"/>
      <c r="M40" s="184">
        <f t="shared" si="14"/>
        <v>0</v>
      </c>
      <c r="N40" s="186"/>
      <c r="O40" s="186"/>
      <c r="P40" s="186"/>
      <c r="Q40" s="188"/>
      <c r="R40" s="25">
        <f t="shared" si="2"/>
        <v>0</v>
      </c>
    </row>
    <row r="41" spans="1:18" x14ac:dyDescent="0.3">
      <c r="A41" s="181" t="s">
        <v>63</v>
      </c>
      <c r="B41" s="182" t="s">
        <v>26</v>
      </c>
      <c r="C41" s="183">
        <f t="shared" si="12"/>
        <v>0</v>
      </c>
      <c r="D41" s="184">
        <f t="shared" si="13"/>
        <v>0</v>
      </c>
      <c r="E41" s="185"/>
      <c r="F41" s="186"/>
      <c r="G41" s="186"/>
      <c r="H41" s="187"/>
      <c r="I41" s="186"/>
      <c r="J41" s="186"/>
      <c r="K41" s="186"/>
      <c r="L41" s="186"/>
      <c r="M41" s="184">
        <f t="shared" si="14"/>
        <v>0</v>
      </c>
      <c r="N41" s="186"/>
      <c r="O41" s="186"/>
      <c r="P41" s="186"/>
      <c r="Q41" s="188"/>
      <c r="R41" s="25">
        <f t="shared" si="2"/>
        <v>0</v>
      </c>
    </row>
    <row r="42" spans="1:18" x14ac:dyDescent="0.3">
      <c r="A42" s="181" t="s">
        <v>64</v>
      </c>
      <c r="B42" s="182" t="s">
        <v>27</v>
      </c>
      <c r="C42" s="183">
        <f t="shared" si="12"/>
        <v>0</v>
      </c>
      <c r="D42" s="184">
        <f t="shared" si="13"/>
        <v>0</v>
      </c>
      <c r="E42" s="185"/>
      <c r="F42" s="186"/>
      <c r="G42" s="186"/>
      <c r="H42" s="187"/>
      <c r="I42" s="186"/>
      <c r="J42" s="186"/>
      <c r="K42" s="186"/>
      <c r="L42" s="186"/>
      <c r="M42" s="184">
        <f t="shared" si="14"/>
        <v>0</v>
      </c>
      <c r="N42" s="186"/>
      <c r="O42" s="186"/>
      <c r="P42" s="186"/>
      <c r="Q42" s="188"/>
      <c r="R42" s="25">
        <f t="shared" si="2"/>
        <v>0</v>
      </c>
    </row>
    <row r="43" spans="1:18" x14ac:dyDescent="0.3">
      <c r="A43" s="181" t="s">
        <v>65</v>
      </c>
      <c r="B43" s="182" t="s">
        <v>28</v>
      </c>
      <c r="C43" s="183">
        <f t="shared" si="12"/>
        <v>0</v>
      </c>
      <c r="D43" s="184">
        <f t="shared" si="13"/>
        <v>0</v>
      </c>
      <c r="E43" s="185"/>
      <c r="F43" s="186"/>
      <c r="G43" s="186"/>
      <c r="H43" s="187"/>
      <c r="I43" s="186"/>
      <c r="J43" s="186"/>
      <c r="K43" s="186"/>
      <c r="L43" s="186"/>
      <c r="M43" s="184">
        <f t="shared" si="14"/>
        <v>0</v>
      </c>
      <c r="N43" s="186"/>
      <c r="O43" s="186"/>
      <c r="P43" s="186"/>
      <c r="Q43" s="188"/>
      <c r="R43" s="25">
        <f t="shared" si="2"/>
        <v>0</v>
      </c>
    </row>
    <row r="44" spans="1:18" x14ac:dyDescent="0.3">
      <c r="A44" s="181" t="s">
        <v>66</v>
      </c>
      <c r="B44" s="182" t="s">
        <v>29</v>
      </c>
      <c r="C44" s="183">
        <f t="shared" si="12"/>
        <v>0</v>
      </c>
      <c r="D44" s="184">
        <f t="shared" si="13"/>
        <v>0</v>
      </c>
      <c r="E44" s="185"/>
      <c r="F44" s="186"/>
      <c r="G44" s="186"/>
      <c r="H44" s="187"/>
      <c r="I44" s="186"/>
      <c r="J44" s="186"/>
      <c r="K44" s="186"/>
      <c r="L44" s="186"/>
      <c r="M44" s="184">
        <f t="shared" si="14"/>
        <v>0</v>
      </c>
      <c r="N44" s="186"/>
      <c r="O44" s="186"/>
      <c r="P44" s="186"/>
      <c r="Q44" s="188"/>
      <c r="R44" s="25">
        <f t="shared" si="2"/>
        <v>0</v>
      </c>
    </row>
    <row r="45" spans="1:18" ht="15" customHeight="1" x14ac:dyDescent="0.3">
      <c r="A45" s="189" t="s">
        <v>67</v>
      </c>
      <c r="B45" s="190" t="s">
        <v>30</v>
      </c>
      <c r="C45" s="191">
        <f t="shared" si="12"/>
        <v>0</v>
      </c>
      <c r="D45" s="192">
        <f t="shared" si="13"/>
        <v>0</v>
      </c>
      <c r="E45" s="193"/>
      <c r="F45" s="194"/>
      <c r="G45" s="194"/>
      <c r="H45" s="195"/>
      <c r="I45" s="194"/>
      <c r="J45" s="194"/>
      <c r="K45" s="194"/>
      <c r="L45" s="194"/>
      <c r="M45" s="192">
        <f t="shared" si="14"/>
        <v>0</v>
      </c>
      <c r="N45" s="194"/>
      <c r="O45" s="194"/>
      <c r="P45" s="194"/>
      <c r="Q45" s="196"/>
      <c r="R45" s="26">
        <f t="shared" si="2"/>
        <v>0</v>
      </c>
    </row>
    <row r="46" spans="1:18" ht="15" customHeight="1" x14ac:dyDescent="0.3">
      <c r="A46" s="204">
        <v>6</v>
      </c>
      <c r="B46" s="198" t="s">
        <v>89</v>
      </c>
      <c r="C46" s="199">
        <f>+SUM(C47:C55)</f>
        <v>0</v>
      </c>
      <c r="D46" s="199">
        <f t="shared" ref="D46:Q46" si="15">+SUM(D47:D55)</f>
        <v>0</v>
      </c>
      <c r="E46" s="200">
        <f t="shared" si="15"/>
        <v>0</v>
      </c>
      <c r="F46" s="201">
        <f t="shared" si="15"/>
        <v>0</v>
      </c>
      <c r="G46" s="201">
        <f>+SUM(G47:G55)</f>
        <v>0</v>
      </c>
      <c r="H46" s="202">
        <f>+SUM(H47:H55)</f>
        <v>0</v>
      </c>
      <c r="I46" s="201">
        <f>+SUM(I47:I55)</f>
        <v>0</v>
      </c>
      <c r="J46" s="201">
        <f>+SUM(J47:J55)</f>
        <v>0</v>
      </c>
      <c r="K46" s="201">
        <f>+SUM(K47:K55)</f>
        <v>0</v>
      </c>
      <c r="L46" s="201">
        <f t="shared" si="15"/>
        <v>0</v>
      </c>
      <c r="M46" s="199">
        <f t="shared" si="15"/>
        <v>0</v>
      </c>
      <c r="N46" s="201">
        <f t="shared" si="15"/>
        <v>0</v>
      </c>
      <c r="O46" s="201">
        <f t="shared" si="15"/>
        <v>0</v>
      </c>
      <c r="P46" s="201">
        <f t="shared" si="15"/>
        <v>0</v>
      </c>
      <c r="Q46" s="203">
        <f t="shared" si="15"/>
        <v>0</v>
      </c>
      <c r="R46" s="24">
        <f t="shared" si="2"/>
        <v>0</v>
      </c>
    </row>
    <row r="47" spans="1:18" x14ac:dyDescent="0.3">
      <c r="A47" s="181" t="s">
        <v>68</v>
      </c>
      <c r="B47" s="182" t="s">
        <v>31</v>
      </c>
      <c r="C47" s="183">
        <f t="shared" ref="C47:C55" si="16">+D47+M47</f>
        <v>0</v>
      </c>
      <c r="D47" s="184">
        <f t="shared" ref="D47:D55" si="17">+SUM(E47:L47)</f>
        <v>0</v>
      </c>
      <c r="E47" s="185"/>
      <c r="F47" s="186"/>
      <c r="G47" s="186"/>
      <c r="H47" s="187"/>
      <c r="I47" s="186"/>
      <c r="J47" s="186"/>
      <c r="K47" s="186"/>
      <c r="L47" s="186"/>
      <c r="M47" s="184">
        <f t="shared" ref="M47:M55" si="18">+SUM(N47:Q47)</f>
        <v>0</v>
      </c>
      <c r="N47" s="186"/>
      <c r="O47" s="186"/>
      <c r="P47" s="186"/>
      <c r="Q47" s="188"/>
      <c r="R47" s="25">
        <f t="shared" si="2"/>
        <v>0</v>
      </c>
    </row>
    <row r="48" spans="1:18" x14ac:dyDescent="0.3">
      <c r="A48" s="181" t="s">
        <v>69</v>
      </c>
      <c r="B48" s="182" t="s">
        <v>32</v>
      </c>
      <c r="C48" s="183">
        <f t="shared" si="16"/>
        <v>0</v>
      </c>
      <c r="D48" s="184">
        <f t="shared" si="17"/>
        <v>0</v>
      </c>
      <c r="E48" s="185"/>
      <c r="F48" s="186"/>
      <c r="G48" s="186"/>
      <c r="H48" s="187"/>
      <c r="I48" s="186"/>
      <c r="J48" s="186"/>
      <c r="K48" s="186"/>
      <c r="L48" s="186"/>
      <c r="M48" s="184">
        <f t="shared" si="18"/>
        <v>0</v>
      </c>
      <c r="N48" s="186"/>
      <c r="O48" s="186"/>
      <c r="P48" s="186"/>
      <c r="Q48" s="188"/>
      <c r="R48" s="25">
        <f t="shared" si="2"/>
        <v>0</v>
      </c>
    </row>
    <row r="49" spans="1:18" x14ac:dyDescent="0.3">
      <c r="A49" s="181" t="s">
        <v>70</v>
      </c>
      <c r="B49" s="182" t="s">
        <v>33</v>
      </c>
      <c r="C49" s="183">
        <f t="shared" si="16"/>
        <v>0</v>
      </c>
      <c r="D49" s="184">
        <f t="shared" si="17"/>
        <v>0</v>
      </c>
      <c r="E49" s="185"/>
      <c r="F49" s="186"/>
      <c r="G49" s="186"/>
      <c r="H49" s="187"/>
      <c r="I49" s="186"/>
      <c r="J49" s="186"/>
      <c r="K49" s="186"/>
      <c r="L49" s="186"/>
      <c r="M49" s="184">
        <f t="shared" si="18"/>
        <v>0</v>
      </c>
      <c r="N49" s="186"/>
      <c r="O49" s="186"/>
      <c r="P49" s="186"/>
      <c r="Q49" s="188"/>
      <c r="R49" s="25">
        <f t="shared" si="2"/>
        <v>0</v>
      </c>
    </row>
    <row r="50" spans="1:18" x14ac:dyDescent="0.3">
      <c r="A50" s="181" t="s">
        <v>71</v>
      </c>
      <c r="B50" s="182" t="s">
        <v>99</v>
      </c>
      <c r="C50" s="183">
        <f t="shared" si="16"/>
        <v>0</v>
      </c>
      <c r="D50" s="184">
        <f t="shared" si="17"/>
        <v>0</v>
      </c>
      <c r="E50" s="185"/>
      <c r="F50" s="186"/>
      <c r="G50" s="186"/>
      <c r="H50" s="187"/>
      <c r="I50" s="186"/>
      <c r="J50" s="186"/>
      <c r="K50" s="186"/>
      <c r="L50" s="186"/>
      <c r="M50" s="184">
        <f t="shared" si="18"/>
        <v>0</v>
      </c>
      <c r="N50" s="186"/>
      <c r="O50" s="186"/>
      <c r="P50" s="186"/>
      <c r="Q50" s="188"/>
      <c r="R50" s="25">
        <f t="shared" si="2"/>
        <v>0</v>
      </c>
    </row>
    <row r="51" spans="1:18" x14ac:dyDescent="0.3">
      <c r="A51" s="181" t="s">
        <v>72</v>
      </c>
      <c r="B51" s="182" t="s">
        <v>34</v>
      </c>
      <c r="C51" s="183">
        <f t="shared" si="16"/>
        <v>0</v>
      </c>
      <c r="D51" s="184">
        <f t="shared" si="17"/>
        <v>0</v>
      </c>
      <c r="E51" s="185"/>
      <c r="F51" s="186"/>
      <c r="G51" s="186"/>
      <c r="H51" s="187"/>
      <c r="I51" s="186"/>
      <c r="J51" s="186"/>
      <c r="K51" s="186"/>
      <c r="L51" s="186"/>
      <c r="M51" s="184">
        <f t="shared" si="18"/>
        <v>0</v>
      </c>
      <c r="N51" s="186"/>
      <c r="O51" s="186"/>
      <c r="P51" s="186"/>
      <c r="Q51" s="188"/>
      <c r="R51" s="25">
        <f t="shared" si="2"/>
        <v>0</v>
      </c>
    </row>
    <row r="52" spans="1:18" x14ac:dyDescent="0.3">
      <c r="A52" s="181" t="s">
        <v>73</v>
      </c>
      <c r="B52" s="182" t="s">
        <v>100</v>
      </c>
      <c r="C52" s="183">
        <f t="shared" si="16"/>
        <v>0</v>
      </c>
      <c r="D52" s="184">
        <f>+SUM(E52:L52)</f>
        <v>0</v>
      </c>
      <c r="E52" s="185"/>
      <c r="F52" s="186"/>
      <c r="G52" s="186"/>
      <c r="H52" s="187"/>
      <c r="I52" s="186"/>
      <c r="J52" s="186"/>
      <c r="K52" s="186"/>
      <c r="L52" s="186"/>
      <c r="M52" s="184">
        <f t="shared" si="18"/>
        <v>0</v>
      </c>
      <c r="N52" s="186"/>
      <c r="O52" s="186"/>
      <c r="P52" s="186"/>
      <c r="Q52" s="188"/>
      <c r="R52" s="25">
        <f t="shared" si="2"/>
        <v>0</v>
      </c>
    </row>
    <row r="53" spans="1:18" x14ac:dyDescent="0.3">
      <c r="A53" s="181" t="s">
        <v>74</v>
      </c>
      <c r="B53" s="182" t="s">
        <v>35</v>
      </c>
      <c r="C53" s="183">
        <f t="shared" si="16"/>
        <v>0</v>
      </c>
      <c r="D53" s="184">
        <f t="shared" si="17"/>
        <v>0</v>
      </c>
      <c r="E53" s="185"/>
      <c r="F53" s="186"/>
      <c r="G53" s="186"/>
      <c r="H53" s="187"/>
      <c r="I53" s="186"/>
      <c r="J53" s="186"/>
      <c r="K53" s="186"/>
      <c r="L53" s="186"/>
      <c r="M53" s="184">
        <f t="shared" si="18"/>
        <v>0</v>
      </c>
      <c r="N53" s="186"/>
      <c r="O53" s="186"/>
      <c r="P53" s="186"/>
      <c r="Q53" s="188"/>
      <c r="R53" s="25">
        <f t="shared" si="2"/>
        <v>0</v>
      </c>
    </row>
    <row r="54" spans="1:18" x14ac:dyDescent="0.3">
      <c r="A54" s="181" t="s">
        <v>75</v>
      </c>
      <c r="B54" s="182" t="s">
        <v>36</v>
      </c>
      <c r="C54" s="183">
        <f t="shared" si="16"/>
        <v>0</v>
      </c>
      <c r="D54" s="184">
        <f t="shared" si="17"/>
        <v>0</v>
      </c>
      <c r="E54" s="185"/>
      <c r="F54" s="186"/>
      <c r="G54" s="186"/>
      <c r="H54" s="187"/>
      <c r="I54" s="186"/>
      <c r="J54" s="186"/>
      <c r="K54" s="186"/>
      <c r="L54" s="186"/>
      <c r="M54" s="184">
        <f t="shared" si="18"/>
        <v>0</v>
      </c>
      <c r="N54" s="186"/>
      <c r="O54" s="186"/>
      <c r="P54" s="186"/>
      <c r="Q54" s="188"/>
      <c r="R54" s="25">
        <f t="shared" si="2"/>
        <v>0</v>
      </c>
    </row>
    <row r="55" spans="1:18" x14ac:dyDescent="0.3">
      <c r="A55" s="181" t="s">
        <v>76</v>
      </c>
      <c r="B55" s="182" t="s">
        <v>101</v>
      </c>
      <c r="C55" s="183">
        <f t="shared" si="16"/>
        <v>0</v>
      </c>
      <c r="D55" s="184">
        <f t="shared" si="17"/>
        <v>0</v>
      </c>
      <c r="E55" s="185"/>
      <c r="F55" s="186"/>
      <c r="G55" s="186"/>
      <c r="H55" s="187"/>
      <c r="I55" s="186"/>
      <c r="J55" s="186"/>
      <c r="K55" s="186"/>
      <c r="L55" s="186"/>
      <c r="M55" s="184">
        <f t="shared" si="18"/>
        <v>0</v>
      </c>
      <c r="N55" s="186"/>
      <c r="O55" s="186"/>
      <c r="P55" s="186"/>
      <c r="Q55" s="188"/>
      <c r="R55" s="26">
        <f t="shared" si="2"/>
        <v>0</v>
      </c>
    </row>
    <row r="56" spans="1:18" x14ac:dyDescent="0.3">
      <c r="A56" s="204">
        <v>7</v>
      </c>
      <c r="B56" s="198" t="s">
        <v>77</v>
      </c>
      <c r="C56" s="199">
        <f t="shared" ref="C56:Q56" si="19">+SUM(C57:C64)</f>
        <v>0</v>
      </c>
      <c r="D56" s="199">
        <f t="shared" si="19"/>
        <v>0</v>
      </c>
      <c r="E56" s="200">
        <f t="shared" si="19"/>
        <v>0</v>
      </c>
      <c r="F56" s="201">
        <f t="shared" si="19"/>
        <v>0</v>
      </c>
      <c r="G56" s="201">
        <f t="shared" si="19"/>
        <v>0</v>
      </c>
      <c r="H56" s="202">
        <f t="shared" si="19"/>
        <v>0</v>
      </c>
      <c r="I56" s="201">
        <f t="shared" si="19"/>
        <v>0</v>
      </c>
      <c r="J56" s="201">
        <f t="shared" si="19"/>
        <v>0</v>
      </c>
      <c r="K56" s="201">
        <f t="shared" si="19"/>
        <v>0</v>
      </c>
      <c r="L56" s="201">
        <f t="shared" si="19"/>
        <v>0</v>
      </c>
      <c r="M56" s="199">
        <f t="shared" si="19"/>
        <v>0</v>
      </c>
      <c r="N56" s="201">
        <f t="shared" si="19"/>
        <v>0</v>
      </c>
      <c r="O56" s="201">
        <f t="shared" si="19"/>
        <v>0</v>
      </c>
      <c r="P56" s="201">
        <f t="shared" si="19"/>
        <v>0</v>
      </c>
      <c r="Q56" s="203">
        <f t="shared" si="19"/>
        <v>0</v>
      </c>
      <c r="R56" s="25">
        <f t="shared" si="2"/>
        <v>0</v>
      </c>
    </row>
    <row r="57" spans="1:18" x14ac:dyDescent="0.3">
      <c r="A57" s="181" t="s">
        <v>78</v>
      </c>
      <c r="B57" s="182" t="s">
        <v>104</v>
      </c>
      <c r="C57" s="183">
        <f t="shared" ref="C57:C64" si="20">+D57+M57</f>
        <v>0</v>
      </c>
      <c r="D57" s="184">
        <f t="shared" ref="D57:D64" si="21">+SUM(E57:L57)</f>
        <v>0</v>
      </c>
      <c r="E57" s="185"/>
      <c r="F57" s="186"/>
      <c r="G57" s="186"/>
      <c r="H57" s="187"/>
      <c r="I57" s="186"/>
      <c r="J57" s="186"/>
      <c r="K57" s="186"/>
      <c r="L57" s="186"/>
      <c r="M57" s="184">
        <f t="shared" ref="M57:M64" si="22">+SUM(N57:Q57)</f>
        <v>0</v>
      </c>
      <c r="N57" s="186"/>
      <c r="O57" s="186"/>
      <c r="P57" s="186"/>
      <c r="Q57" s="188"/>
      <c r="R57" s="25">
        <f t="shared" si="2"/>
        <v>0</v>
      </c>
    </row>
    <row r="58" spans="1:18" x14ac:dyDescent="0.3">
      <c r="A58" s="181" t="s">
        <v>79</v>
      </c>
      <c r="B58" s="182" t="s">
        <v>105</v>
      </c>
      <c r="C58" s="183">
        <f t="shared" si="20"/>
        <v>0</v>
      </c>
      <c r="D58" s="184">
        <f t="shared" si="21"/>
        <v>0</v>
      </c>
      <c r="E58" s="185"/>
      <c r="F58" s="186"/>
      <c r="G58" s="186"/>
      <c r="H58" s="187"/>
      <c r="I58" s="186"/>
      <c r="J58" s="186"/>
      <c r="K58" s="186"/>
      <c r="L58" s="186"/>
      <c r="M58" s="184">
        <f t="shared" si="22"/>
        <v>0</v>
      </c>
      <c r="N58" s="186"/>
      <c r="O58" s="186"/>
      <c r="P58" s="186"/>
      <c r="Q58" s="188"/>
      <c r="R58" s="25">
        <f t="shared" si="2"/>
        <v>0</v>
      </c>
    </row>
    <row r="59" spans="1:18" x14ac:dyDescent="0.3">
      <c r="A59" s="181" t="s">
        <v>80</v>
      </c>
      <c r="B59" s="182" t="s">
        <v>213</v>
      </c>
      <c r="C59" s="183">
        <f t="shared" si="20"/>
        <v>0</v>
      </c>
      <c r="D59" s="184">
        <f t="shared" si="21"/>
        <v>0</v>
      </c>
      <c r="E59" s="185"/>
      <c r="F59" s="186"/>
      <c r="G59" s="186"/>
      <c r="H59" s="187"/>
      <c r="I59" s="186"/>
      <c r="J59" s="186"/>
      <c r="K59" s="186"/>
      <c r="L59" s="186"/>
      <c r="M59" s="184">
        <f t="shared" si="22"/>
        <v>0</v>
      </c>
      <c r="N59" s="186"/>
      <c r="O59" s="186"/>
      <c r="P59" s="186"/>
      <c r="Q59" s="188"/>
      <c r="R59" s="25">
        <f t="shared" si="2"/>
        <v>0</v>
      </c>
    </row>
    <row r="60" spans="1:18" x14ac:dyDescent="0.3">
      <c r="A60" s="181" t="s">
        <v>81</v>
      </c>
      <c r="B60" s="182" t="s">
        <v>111</v>
      </c>
      <c r="C60" s="183">
        <f t="shared" si="20"/>
        <v>0</v>
      </c>
      <c r="D60" s="184">
        <f t="shared" si="21"/>
        <v>0</v>
      </c>
      <c r="E60" s="185"/>
      <c r="F60" s="186"/>
      <c r="G60" s="186"/>
      <c r="H60" s="187"/>
      <c r="I60" s="186"/>
      <c r="J60" s="186"/>
      <c r="K60" s="186"/>
      <c r="L60" s="186"/>
      <c r="M60" s="184">
        <f t="shared" si="22"/>
        <v>0</v>
      </c>
      <c r="N60" s="186"/>
      <c r="O60" s="186"/>
      <c r="P60" s="186"/>
      <c r="Q60" s="188"/>
      <c r="R60" s="25">
        <f t="shared" si="2"/>
        <v>0</v>
      </c>
    </row>
    <row r="61" spans="1:18" x14ac:dyDescent="0.3">
      <c r="A61" s="181" t="s">
        <v>82</v>
      </c>
      <c r="B61" s="182" t="s">
        <v>112</v>
      </c>
      <c r="C61" s="183">
        <f t="shared" si="20"/>
        <v>0</v>
      </c>
      <c r="D61" s="184">
        <f t="shared" si="21"/>
        <v>0</v>
      </c>
      <c r="E61" s="185"/>
      <c r="F61" s="186"/>
      <c r="G61" s="186"/>
      <c r="H61" s="187"/>
      <c r="I61" s="186"/>
      <c r="J61" s="186"/>
      <c r="K61" s="186"/>
      <c r="L61" s="186"/>
      <c r="M61" s="184">
        <f t="shared" si="22"/>
        <v>0</v>
      </c>
      <c r="N61" s="186"/>
      <c r="O61" s="186"/>
      <c r="P61" s="186"/>
      <c r="Q61" s="188"/>
      <c r="R61" s="25">
        <f t="shared" si="2"/>
        <v>0</v>
      </c>
    </row>
    <row r="62" spans="1:18" ht="15" customHeight="1" x14ac:dyDescent="0.3">
      <c r="A62" s="181" t="s">
        <v>83</v>
      </c>
      <c r="B62" s="182" t="s">
        <v>373</v>
      </c>
      <c r="C62" s="183">
        <f t="shared" si="20"/>
        <v>0</v>
      </c>
      <c r="D62" s="184">
        <f t="shared" si="21"/>
        <v>0</v>
      </c>
      <c r="E62" s="185"/>
      <c r="F62" s="186"/>
      <c r="G62" s="186"/>
      <c r="H62" s="187"/>
      <c r="I62" s="186"/>
      <c r="J62" s="186"/>
      <c r="K62" s="186"/>
      <c r="L62" s="186"/>
      <c r="M62" s="184">
        <f t="shared" si="22"/>
        <v>0</v>
      </c>
      <c r="N62" s="186"/>
      <c r="O62" s="186"/>
      <c r="P62" s="186"/>
      <c r="Q62" s="188"/>
      <c r="R62" s="25">
        <f t="shared" si="2"/>
        <v>0</v>
      </c>
    </row>
    <row r="63" spans="1:18" ht="15" customHeight="1" x14ac:dyDescent="0.3">
      <c r="A63" s="181" t="s">
        <v>84</v>
      </c>
      <c r="B63" s="182" t="s">
        <v>206</v>
      </c>
      <c r="C63" s="183">
        <f t="shared" si="20"/>
        <v>0</v>
      </c>
      <c r="D63" s="184">
        <f t="shared" si="21"/>
        <v>0</v>
      </c>
      <c r="E63" s="185"/>
      <c r="F63" s="186"/>
      <c r="G63" s="186"/>
      <c r="H63" s="187"/>
      <c r="I63" s="186"/>
      <c r="J63" s="186"/>
      <c r="K63" s="186"/>
      <c r="L63" s="186"/>
      <c r="M63" s="184">
        <f>+SUM(N63:Q63)</f>
        <v>0</v>
      </c>
      <c r="N63" s="186"/>
      <c r="O63" s="186"/>
      <c r="P63" s="186"/>
      <c r="Q63" s="188"/>
      <c r="R63" s="25">
        <f t="shared" si="2"/>
        <v>0</v>
      </c>
    </row>
    <row r="64" spans="1:18" x14ac:dyDescent="0.3">
      <c r="A64" s="189" t="s">
        <v>205</v>
      </c>
      <c r="B64" s="190" t="s">
        <v>85</v>
      </c>
      <c r="C64" s="191">
        <f t="shared" si="20"/>
        <v>0</v>
      </c>
      <c r="D64" s="192">
        <f t="shared" si="21"/>
        <v>0</v>
      </c>
      <c r="E64" s="193"/>
      <c r="F64" s="194"/>
      <c r="G64" s="194"/>
      <c r="H64" s="195"/>
      <c r="I64" s="194"/>
      <c r="J64" s="194"/>
      <c r="K64" s="194"/>
      <c r="L64" s="194"/>
      <c r="M64" s="192">
        <f t="shared" si="22"/>
        <v>0</v>
      </c>
      <c r="N64" s="194"/>
      <c r="O64" s="194"/>
      <c r="P64" s="194"/>
      <c r="Q64" s="196"/>
      <c r="R64" s="25">
        <f t="shared" si="2"/>
        <v>0</v>
      </c>
    </row>
    <row r="65" spans="1:18" x14ac:dyDescent="0.3">
      <c r="A65" s="204">
        <v>8</v>
      </c>
      <c r="B65" s="198" t="s">
        <v>217</v>
      </c>
      <c r="C65" s="199">
        <f>+SUM(C66:C70)</f>
        <v>0</v>
      </c>
      <c r="D65" s="199">
        <f t="shared" ref="D65:Q65" si="23">+SUM(D66:D70)</f>
        <v>0</v>
      </c>
      <c r="E65" s="200">
        <f t="shared" si="23"/>
        <v>0</v>
      </c>
      <c r="F65" s="201">
        <f t="shared" si="23"/>
        <v>0</v>
      </c>
      <c r="G65" s="201">
        <f>+SUM(G66:G70)</f>
        <v>0</v>
      </c>
      <c r="H65" s="202">
        <f>+SUM(H66:H70)</f>
        <v>0</v>
      </c>
      <c r="I65" s="201">
        <f>+SUM(I66:I70)</f>
        <v>0</v>
      </c>
      <c r="J65" s="201">
        <f>+SUM(J66:J70)</f>
        <v>0</v>
      </c>
      <c r="K65" s="201">
        <f>+SUM(K66:K70)</f>
        <v>0</v>
      </c>
      <c r="L65" s="201">
        <f t="shared" si="23"/>
        <v>0</v>
      </c>
      <c r="M65" s="199">
        <f t="shared" si="23"/>
        <v>0</v>
      </c>
      <c r="N65" s="201">
        <f t="shared" si="23"/>
        <v>0</v>
      </c>
      <c r="O65" s="201">
        <f t="shared" si="23"/>
        <v>0</v>
      </c>
      <c r="P65" s="201">
        <f t="shared" si="23"/>
        <v>0</v>
      </c>
      <c r="Q65" s="203">
        <f t="shared" si="23"/>
        <v>0</v>
      </c>
      <c r="R65" s="24">
        <f t="shared" si="2"/>
        <v>0</v>
      </c>
    </row>
    <row r="66" spans="1:18" x14ac:dyDescent="0.3">
      <c r="A66" s="181" t="s">
        <v>86</v>
      </c>
      <c r="B66" s="182" t="s">
        <v>374</v>
      </c>
      <c r="C66" s="183">
        <f>+D66+M66</f>
        <v>0</v>
      </c>
      <c r="D66" s="184">
        <f>+SUM(E66:L66)</f>
        <v>0</v>
      </c>
      <c r="E66" s="185"/>
      <c r="F66" s="186"/>
      <c r="G66" s="186"/>
      <c r="H66" s="187"/>
      <c r="I66" s="186"/>
      <c r="J66" s="186"/>
      <c r="K66" s="186"/>
      <c r="L66" s="186"/>
      <c r="M66" s="184">
        <f>+SUM(N66:Q66)</f>
        <v>0</v>
      </c>
      <c r="N66" s="186"/>
      <c r="O66" s="186"/>
      <c r="P66" s="186"/>
      <c r="Q66" s="188"/>
      <c r="R66" s="25">
        <f t="shared" si="2"/>
        <v>0</v>
      </c>
    </row>
    <row r="67" spans="1:18" ht="15" customHeight="1" x14ac:dyDescent="0.3">
      <c r="A67" s="181" t="s">
        <v>87</v>
      </c>
      <c r="B67" s="182" t="s">
        <v>209</v>
      </c>
      <c r="C67" s="183">
        <f t="shared" ref="C67:C70" si="24">+D67+M67</f>
        <v>0</v>
      </c>
      <c r="D67" s="184">
        <f>+SUM(E67:L67)</f>
        <v>0</v>
      </c>
      <c r="E67" s="185"/>
      <c r="F67" s="186"/>
      <c r="G67" s="186"/>
      <c r="H67" s="187"/>
      <c r="I67" s="186"/>
      <c r="J67" s="186"/>
      <c r="K67" s="186"/>
      <c r="L67" s="186"/>
      <c r="M67" s="184">
        <f>+SUM(N67:Q67)</f>
        <v>0</v>
      </c>
      <c r="N67" s="186"/>
      <c r="O67" s="186"/>
      <c r="P67" s="186"/>
      <c r="Q67" s="188"/>
      <c r="R67" s="25">
        <f t="shared" si="2"/>
        <v>0</v>
      </c>
    </row>
    <row r="68" spans="1:18" x14ac:dyDescent="0.3">
      <c r="A68" s="181" t="s">
        <v>88</v>
      </c>
      <c r="B68" s="182" t="s">
        <v>375</v>
      </c>
      <c r="C68" s="183">
        <f t="shared" si="24"/>
        <v>0</v>
      </c>
      <c r="D68" s="184">
        <f>+SUM(E68:L68)</f>
        <v>0</v>
      </c>
      <c r="E68" s="185"/>
      <c r="F68" s="186"/>
      <c r="G68" s="186"/>
      <c r="H68" s="187"/>
      <c r="I68" s="186"/>
      <c r="J68" s="186"/>
      <c r="K68" s="186"/>
      <c r="L68" s="186"/>
      <c r="M68" s="184">
        <f>+SUM(N68:Q68)</f>
        <v>0</v>
      </c>
      <c r="N68" s="186"/>
      <c r="O68" s="186"/>
      <c r="P68" s="186"/>
      <c r="Q68" s="188"/>
      <c r="R68" s="25">
        <f t="shared" si="2"/>
        <v>0</v>
      </c>
    </row>
    <row r="69" spans="1:18" x14ac:dyDescent="0.3">
      <c r="A69" s="181" t="s">
        <v>207</v>
      </c>
      <c r="B69" s="182" t="s">
        <v>210</v>
      </c>
      <c r="C69" s="183">
        <f t="shared" si="24"/>
        <v>0</v>
      </c>
      <c r="D69" s="184">
        <f>+SUM(E69:L69)</f>
        <v>0</v>
      </c>
      <c r="E69" s="185"/>
      <c r="F69" s="186"/>
      <c r="G69" s="186"/>
      <c r="H69" s="187"/>
      <c r="I69" s="186"/>
      <c r="J69" s="186"/>
      <c r="K69" s="186"/>
      <c r="L69" s="186"/>
      <c r="M69" s="184">
        <f>+SUM(N69:Q69)</f>
        <v>0</v>
      </c>
      <c r="N69" s="186"/>
      <c r="O69" s="186"/>
      <c r="P69" s="186"/>
      <c r="Q69" s="188"/>
      <c r="R69" s="25">
        <f t="shared" si="2"/>
        <v>0</v>
      </c>
    </row>
    <row r="70" spans="1:18" x14ac:dyDescent="0.3">
      <c r="A70" s="189" t="s">
        <v>208</v>
      </c>
      <c r="B70" s="190" t="s">
        <v>376</v>
      </c>
      <c r="C70" s="191">
        <f t="shared" si="24"/>
        <v>0</v>
      </c>
      <c r="D70" s="192">
        <f>+SUM(E70:L70)</f>
        <v>0</v>
      </c>
      <c r="E70" s="193"/>
      <c r="F70" s="194"/>
      <c r="G70" s="194"/>
      <c r="H70" s="195"/>
      <c r="I70" s="194"/>
      <c r="J70" s="194"/>
      <c r="K70" s="194"/>
      <c r="L70" s="194"/>
      <c r="M70" s="192">
        <f>+SUM(N70:Q70)</f>
        <v>0</v>
      </c>
      <c r="N70" s="194"/>
      <c r="O70" s="194"/>
      <c r="P70" s="194"/>
      <c r="Q70" s="196"/>
      <c r="R70" s="26">
        <f t="shared" si="2"/>
        <v>0</v>
      </c>
    </row>
    <row r="71" spans="1:18" ht="15" customHeight="1" x14ac:dyDescent="0.3">
      <c r="A71" s="573" t="s">
        <v>102</v>
      </c>
      <c r="B71" s="574"/>
      <c r="C71" s="205">
        <f t="shared" ref="C71:Q71" si="25">+C7+C13+C16+C21+C37+C46+C56+C65</f>
        <v>0</v>
      </c>
      <c r="D71" s="205">
        <f t="shared" si="25"/>
        <v>0</v>
      </c>
      <c r="E71" s="206">
        <f t="shared" si="25"/>
        <v>0</v>
      </c>
      <c r="F71" s="207">
        <f t="shared" si="25"/>
        <v>0</v>
      </c>
      <c r="G71" s="207">
        <f t="shared" si="25"/>
        <v>0</v>
      </c>
      <c r="H71" s="208">
        <f t="shared" si="25"/>
        <v>0</v>
      </c>
      <c r="I71" s="207">
        <f t="shared" si="25"/>
        <v>0</v>
      </c>
      <c r="J71" s="207">
        <f t="shared" si="25"/>
        <v>0</v>
      </c>
      <c r="K71" s="207">
        <f t="shared" si="25"/>
        <v>0</v>
      </c>
      <c r="L71" s="207">
        <f t="shared" si="25"/>
        <v>0</v>
      </c>
      <c r="M71" s="205">
        <f t="shared" si="25"/>
        <v>0</v>
      </c>
      <c r="N71" s="206">
        <f t="shared" si="25"/>
        <v>0</v>
      </c>
      <c r="O71" s="207">
        <f t="shared" si="25"/>
        <v>0</v>
      </c>
      <c r="P71" s="207">
        <f t="shared" si="25"/>
        <v>0</v>
      </c>
      <c r="Q71" s="209">
        <f t="shared" si="25"/>
        <v>0</v>
      </c>
      <c r="R71" s="24">
        <f t="shared" si="2"/>
        <v>0</v>
      </c>
    </row>
    <row r="72" spans="1:18" ht="15.75" thickBot="1" x14ac:dyDescent="0.35">
      <c r="A72" s="169" t="s">
        <v>280</v>
      </c>
      <c r="B72" s="210"/>
      <c r="C72" s="211">
        <f>+C71-'Dati generali'!C5</f>
        <v>0</v>
      </c>
      <c r="D72" s="211"/>
      <c r="E72" s="212"/>
      <c r="F72" s="213"/>
      <c r="G72" s="213"/>
      <c r="H72" s="214"/>
      <c r="I72" s="213"/>
      <c r="J72" s="213"/>
      <c r="K72" s="213"/>
      <c r="L72" s="213"/>
      <c r="M72" s="211"/>
      <c r="N72" s="212"/>
      <c r="O72" s="213"/>
      <c r="P72" s="213"/>
      <c r="Q72" s="215"/>
      <c r="R72" s="25"/>
    </row>
    <row r="73" spans="1:18" x14ac:dyDescent="0.3">
      <c r="A73" s="216" t="s">
        <v>232</v>
      </c>
      <c r="B73" s="273"/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80"/>
      <c r="R73" s="27"/>
    </row>
    <row r="74" spans="1:18" x14ac:dyDescent="0.3">
      <c r="A74" s="218" t="s">
        <v>218</v>
      </c>
      <c r="B74" s="218"/>
      <c r="C74" s="219">
        <f t="shared" ref="C74:C77" si="26">+D74+M74</f>
        <v>0</v>
      </c>
      <c r="D74" s="220">
        <f t="shared" ref="D74:D77" si="27">+SUM(E74:L74)</f>
        <v>0</v>
      </c>
      <c r="E74" s="221">
        <f>+Coproduttori!$D$141</f>
        <v>0</v>
      </c>
      <c r="F74" s="222">
        <f>+Coproduttori!$D$142</f>
        <v>0</v>
      </c>
      <c r="G74" s="222">
        <f>+Coproduttori!$D$143</f>
        <v>0</v>
      </c>
      <c r="H74" s="223">
        <f>+Coproduttori!$D$144</f>
        <v>0</v>
      </c>
      <c r="I74" s="222">
        <f>+Coproduttori!$D$146</f>
        <v>0</v>
      </c>
      <c r="J74" s="222">
        <f>+Coproduttori!$D$147</f>
        <v>0</v>
      </c>
      <c r="K74" s="222">
        <f>+Coproduttori!$D$148</f>
        <v>0</v>
      </c>
      <c r="L74" s="222">
        <f>+Coproduttori!$D$149</f>
        <v>0</v>
      </c>
      <c r="M74" s="224">
        <f t="shared" ref="M74:M77" si="28">+SUM(N74:Q74)</f>
        <v>0</v>
      </c>
      <c r="N74" s="222">
        <f>+Coproduttori!$D$152</f>
        <v>0</v>
      </c>
      <c r="O74" s="222">
        <f>+Coproduttori!$D$153</f>
        <v>0</v>
      </c>
      <c r="P74" s="222">
        <f>+Coproduttori!$D$154</f>
        <v>0</v>
      </c>
      <c r="Q74" s="225">
        <f>+Coproduttori!$D$155</f>
        <v>0</v>
      </c>
      <c r="R74" s="25">
        <f t="shared" ref="R74:R103" si="29">+C74-SUM(E74:L74)-SUM(N74:Q74)</f>
        <v>0</v>
      </c>
    </row>
    <row r="75" spans="1:18" x14ac:dyDescent="0.3">
      <c r="A75" s="226" t="s">
        <v>219</v>
      </c>
      <c r="B75" s="226"/>
      <c r="C75" s="192">
        <f t="shared" si="26"/>
        <v>0</v>
      </c>
      <c r="D75" s="192">
        <f t="shared" si="27"/>
        <v>0</v>
      </c>
      <c r="E75" s="227">
        <f>+Coproduttori!$E$141</f>
        <v>0</v>
      </c>
      <c r="F75" s="228">
        <f>+Coproduttori!$E$142</f>
        <v>0</v>
      </c>
      <c r="G75" s="228">
        <f>+Coproduttori!$E$143</f>
        <v>0</v>
      </c>
      <c r="H75" s="229">
        <f>+Coproduttori!$E$144</f>
        <v>0</v>
      </c>
      <c r="I75" s="228">
        <f>+Coproduttori!$E$146</f>
        <v>0</v>
      </c>
      <c r="J75" s="228">
        <f>+Coproduttori!$E$147</f>
        <v>0</v>
      </c>
      <c r="K75" s="228">
        <f>+Coproduttori!$E$148</f>
        <v>0</v>
      </c>
      <c r="L75" s="228">
        <f>+Coproduttori!$E$149</f>
        <v>0</v>
      </c>
      <c r="M75" s="230">
        <f t="shared" si="28"/>
        <v>0</v>
      </c>
      <c r="N75" s="228">
        <f>+Coproduttori!$E$152</f>
        <v>0</v>
      </c>
      <c r="O75" s="228">
        <f>+Coproduttori!$E$153</f>
        <v>0</v>
      </c>
      <c r="P75" s="228">
        <f>+Coproduttori!$E$154</f>
        <v>0</v>
      </c>
      <c r="Q75" s="231">
        <f>+Coproduttori!$E$155</f>
        <v>0</v>
      </c>
      <c r="R75" s="25">
        <f t="shared" si="29"/>
        <v>0</v>
      </c>
    </row>
    <row r="76" spans="1:18" x14ac:dyDescent="0.3">
      <c r="A76" s="563" t="s">
        <v>267</v>
      </c>
      <c r="B76" s="564"/>
      <c r="C76" s="184">
        <f t="shared" si="26"/>
        <v>0</v>
      </c>
      <c r="D76" s="184">
        <f t="shared" si="27"/>
        <v>0</v>
      </c>
      <c r="E76" s="232">
        <f t="shared" ref="E76:L76" si="30">+E71</f>
        <v>0</v>
      </c>
      <c r="F76" s="233">
        <f t="shared" si="30"/>
        <v>0</v>
      </c>
      <c r="G76" s="233">
        <f t="shared" si="30"/>
        <v>0</v>
      </c>
      <c r="H76" s="234">
        <f t="shared" si="30"/>
        <v>0</v>
      </c>
      <c r="I76" s="233">
        <f t="shared" si="30"/>
        <v>0</v>
      </c>
      <c r="J76" s="233">
        <f t="shared" si="30"/>
        <v>0</v>
      </c>
      <c r="K76" s="233">
        <f t="shared" si="30"/>
        <v>0</v>
      </c>
      <c r="L76" s="233">
        <f t="shared" si="30"/>
        <v>0</v>
      </c>
      <c r="M76" s="235">
        <f t="shared" si="28"/>
        <v>0</v>
      </c>
      <c r="N76" s="233">
        <f>+N71</f>
        <v>0</v>
      </c>
      <c r="O76" s="233">
        <f>+O71</f>
        <v>0</v>
      </c>
      <c r="P76" s="233">
        <f>+P71</f>
        <v>0</v>
      </c>
      <c r="Q76" s="236">
        <f>+Q71</f>
        <v>0</v>
      </c>
      <c r="R76" s="25">
        <f>+C76-SUM(E76:L76)-SUM(N76:Q76)</f>
        <v>0</v>
      </c>
    </row>
    <row r="77" spans="1:18" ht="15.75" thickBot="1" x14ac:dyDescent="0.35">
      <c r="A77" s="565" t="s">
        <v>268</v>
      </c>
      <c r="B77" s="566"/>
      <c r="C77" s="211">
        <f t="shared" si="26"/>
        <v>0</v>
      </c>
      <c r="D77" s="211">
        <f t="shared" si="27"/>
        <v>0</v>
      </c>
      <c r="E77" s="212">
        <f>+E75-E71</f>
        <v>0</v>
      </c>
      <c r="F77" s="213">
        <f t="shared" ref="F77:L77" si="31">+F75-F71</f>
        <v>0</v>
      </c>
      <c r="G77" s="213">
        <f t="shared" si="31"/>
        <v>0</v>
      </c>
      <c r="H77" s="214">
        <f t="shared" si="31"/>
        <v>0</v>
      </c>
      <c r="I77" s="213">
        <f t="shared" si="31"/>
        <v>0</v>
      </c>
      <c r="J77" s="213">
        <f t="shared" si="31"/>
        <v>0</v>
      </c>
      <c r="K77" s="213">
        <f t="shared" si="31"/>
        <v>0</v>
      </c>
      <c r="L77" s="213">
        <f t="shared" si="31"/>
        <v>0</v>
      </c>
      <c r="M77" s="237">
        <f t="shared" si="28"/>
        <v>0</v>
      </c>
      <c r="N77" s="213">
        <f t="shared" ref="N77:Q77" si="32">+N75-N71</f>
        <v>0</v>
      </c>
      <c r="O77" s="213">
        <f t="shared" si="32"/>
        <v>0</v>
      </c>
      <c r="P77" s="213">
        <f t="shared" si="32"/>
        <v>0</v>
      </c>
      <c r="Q77" s="215">
        <f t="shared" si="32"/>
        <v>0</v>
      </c>
      <c r="R77" s="25">
        <f t="shared" si="29"/>
        <v>0</v>
      </c>
    </row>
    <row r="78" spans="1:18" x14ac:dyDescent="0.3">
      <c r="A78" s="274" t="s">
        <v>269</v>
      </c>
      <c r="B78" s="238"/>
      <c r="C78" s="239" t="s">
        <v>91</v>
      </c>
      <c r="D78" s="166"/>
      <c r="E78" s="240"/>
      <c r="F78" s="240"/>
      <c r="G78" s="240"/>
      <c r="H78" s="240"/>
      <c r="I78" s="240"/>
      <c r="J78" s="240"/>
      <c r="K78" s="240"/>
      <c r="L78" s="240"/>
      <c r="M78" s="166"/>
      <c r="N78" s="240"/>
      <c r="O78" s="240"/>
      <c r="P78" s="240"/>
      <c r="Q78" s="241"/>
      <c r="R78" s="28"/>
    </row>
    <row r="79" spans="1:18" x14ac:dyDescent="0.3">
      <c r="A79" s="218" t="s">
        <v>317</v>
      </c>
      <c r="B79" s="218"/>
      <c r="C79" s="219">
        <f>+C8+C9+C13+C17</f>
        <v>0</v>
      </c>
      <c r="D79" s="242"/>
      <c r="E79" s="233"/>
      <c r="F79" s="233"/>
      <c r="G79" s="233"/>
      <c r="H79" s="233"/>
      <c r="I79" s="233"/>
      <c r="J79" s="233"/>
      <c r="K79" s="233"/>
      <c r="L79" s="233"/>
      <c r="M79" s="242"/>
      <c r="N79" s="233"/>
      <c r="O79" s="233"/>
      <c r="P79" s="233"/>
      <c r="Q79" s="236"/>
      <c r="R79" s="25"/>
    </row>
    <row r="80" spans="1:18" x14ac:dyDescent="0.3">
      <c r="A80" s="575" t="s">
        <v>113</v>
      </c>
      <c r="B80" s="576"/>
      <c r="C80" s="243"/>
      <c r="D80" s="242"/>
      <c r="E80" s="233"/>
      <c r="F80" s="233"/>
      <c r="G80" s="233"/>
      <c r="H80" s="233"/>
      <c r="I80" s="233"/>
      <c r="J80" s="233"/>
      <c r="K80" s="233"/>
      <c r="L80" s="233"/>
      <c r="M80" s="242"/>
      <c r="N80" s="233"/>
      <c r="O80" s="233"/>
      <c r="P80" s="233"/>
      <c r="Q80" s="236"/>
      <c r="R80" s="25"/>
    </row>
    <row r="81" spans="1:18" x14ac:dyDescent="0.3">
      <c r="A81" s="244" t="s">
        <v>318</v>
      </c>
      <c r="B81" s="244"/>
      <c r="C81" s="184">
        <f>+C79-C80</f>
        <v>0</v>
      </c>
      <c r="D81" s="242"/>
      <c r="E81" s="233"/>
      <c r="F81" s="233"/>
      <c r="G81" s="233"/>
      <c r="H81" s="233"/>
      <c r="I81" s="233"/>
      <c r="J81" s="233"/>
      <c r="K81" s="233"/>
      <c r="L81" s="233"/>
      <c r="M81" s="242"/>
      <c r="N81" s="233"/>
      <c r="O81" s="233"/>
      <c r="P81" s="233"/>
      <c r="Q81" s="236"/>
      <c r="R81" s="25"/>
    </row>
    <row r="82" spans="1:18" x14ac:dyDescent="0.3">
      <c r="A82" s="244" t="s">
        <v>214</v>
      </c>
      <c r="B82" s="244"/>
      <c r="C82" s="184">
        <f>+IF(C81&gt;C71*0.3,C71*0.3,+C81)</f>
        <v>0</v>
      </c>
      <c r="D82" s="242"/>
      <c r="E82" s="233"/>
      <c r="F82" s="233"/>
      <c r="G82" s="233"/>
      <c r="H82" s="233"/>
      <c r="I82" s="233"/>
      <c r="J82" s="233"/>
      <c r="K82" s="233"/>
      <c r="L82" s="233"/>
      <c r="M82" s="242"/>
      <c r="N82" s="233"/>
      <c r="O82" s="233"/>
      <c r="P82" s="233"/>
      <c r="Q82" s="236"/>
      <c r="R82" s="25"/>
    </row>
    <row r="83" spans="1:18" x14ac:dyDescent="0.3">
      <c r="A83" s="245" t="s">
        <v>114</v>
      </c>
      <c r="B83" s="245"/>
      <c r="C83" s="246">
        <f>+IF(C82&lt;C81,+C82/C81,100%)</f>
        <v>1</v>
      </c>
      <c r="D83" s="242"/>
      <c r="E83" s="233"/>
      <c r="F83" s="233"/>
      <c r="G83" s="233"/>
      <c r="H83" s="233"/>
      <c r="I83" s="233"/>
      <c r="J83" s="233"/>
      <c r="K83" s="233"/>
      <c r="L83" s="233"/>
      <c r="M83" s="242"/>
      <c r="N83" s="233"/>
      <c r="O83" s="233"/>
      <c r="P83" s="233"/>
      <c r="Q83" s="236"/>
      <c r="R83" s="25"/>
    </row>
    <row r="84" spans="1:18" x14ac:dyDescent="0.3">
      <c r="A84" s="588" t="s">
        <v>380</v>
      </c>
      <c r="B84" s="589"/>
      <c r="C84" s="247">
        <f>+C62</f>
        <v>0</v>
      </c>
      <c r="D84" s="242"/>
      <c r="E84" s="233"/>
      <c r="F84" s="233"/>
      <c r="G84" s="233"/>
      <c r="H84" s="233"/>
      <c r="I84" s="233"/>
      <c r="J84" s="233"/>
      <c r="K84" s="233"/>
      <c r="L84" s="233"/>
      <c r="M84" s="242"/>
      <c r="N84" s="233"/>
      <c r="O84" s="233"/>
      <c r="P84" s="233"/>
      <c r="Q84" s="236"/>
      <c r="R84" s="25"/>
    </row>
    <row r="85" spans="1:18" x14ac:dyDescent="0.3">
      <c r="A85" s="218" t="s">
        <v>377</v>
      </c>
      <c r="B85" s="218"/>
      <c r="C85" s="219">
        <f>+C66+C68+C70</f>
        <v>0</v>
      </c>
      <c r="D85" s="242"/>
      <c r="E85" s="233"/>
      <c r="F85" s="233"/>
      <c r="G85" s="233"/>
      <c r="H85" s="233"/>
      <c r="I85" s="233"/>
      <c r="J85" s="233"/>
      <c r="K85" s="233"/>
      <c r="L85" s="233"/>
      <c r="M85" s="242"/>
      <c r="N85" s="233"/>
      <c r="O85" s="233"/>
      <c r="P85" s="233"/>
      <c r="Q85" s="236"/>
      <c r="R85" s="25"/>
    </row>
    <row r="86" spans="1:18" x14ac:dyDescent="0.3">
      <c r="A86" s="244" t="s">
        <v>378</v>
      </c>
      <c r="B86" s="244"/>
      <c r="C86" s="184">
        <f>+C71*0.075</f>
        <v>0</v>
      </c>
      <c r="D86" s="242"/>
      <c r="E86" s="233"/>
      <c r="F86" s="233"/>
      <c r="G86" s="233"/>
      <c r="H86" s="233"/>
      <c r="I86" s="233"/>
      <c r="J86" s="233"/>
      <c r="K86" s="233"/>
      <c r="L86" s="233"/>
      <c r="M86" s="242"/>
      <c r="N86" s="233"/>
      <c r="O86" s="233"/>
      <c r="P86" s="233"/>
      <c r="Q86" s="236"/>
      <c r="R86" s="25"/>
    </row>
    <row r="87" spans="1:18" x14ac:dyDescent="0.3">
      <c r="A87" s="248" t="s">
        <v>379</v>
      </c>
      <c r="B87" s="248"/>
      <c r="C87" s="249">
        <f>+IF(C86&lt;C85,+C86/C85,100%)</f>
        <v>1</v>
      </c>
      <c r="D87" s="242"/>
      <c r="E87" s="233"/>
      <c r="F87" s="233"/>
      <c r="G87" s="233"/>
      <c r="H87" s="233"/>
      <c r="I87" s="233"/>
      <c r="J87" s="233"/>
      <c r="K87" s="233"/>
      <c r="L87" s="233"/>
      <c r="M87" s="242"/>
      <c r="N87" s="233"/>
      <c r="O87" s="233"/>
      <c r="P87" s="233"/>
      <c r="Q87" s="236"/>
      <c r="R87" s="25"/>
    </row>
    <row r="88" spans="1:18" ht="15.75" customHeight="1" x14ac:dyDescent="0.3">
      <c r="A88" s="559" t="s">
        <v>121</v>
      </c>
      <c r="B88" s="560"/>
      <c r="C88" s="250"/>
      <c r="D88" s="251"/>
      <c r="E88" s="252"/>
      <c r="F88" s="252"/>
      <c r="G88" s="252"/>
      <c r="H88" s="252"/>
      <c r="I88" s="252"/>
      <c r="J88" s="252"/>
      <c r="K88" s="252"/>
      <c r="L88" s="252"/>
      <c r="M88" s="251"/>
      <c r="N88" s="252"/>
      <c r="O88" s="252"/>
      <c r="P88" s="252"/>
      <c r="Q88" s="253"/>
      <c r="R88" s="25"/>
    </row>
    <row r="89" spans="1:18" ht="15.75" customHeight="1" x14ac:dyDescent="0.3">
      <c r="A89" s="254" t="s">
        <v>78</v>
      </c>
      <c r="B89" s="255" t="s">
        <v>104</v>
      </c>
      <c r="C89" s="256">
        <f>+D89+M89</f>
        <v>0</v>
      </c>
      <c r="D89" s="256">
        <f>+SUM(E89:L89)</f>
        <v>0</v>
      </c>
      <c r="E89" s="257">
        <f t="shared" ref="E89:L90" si="33">+E57</f>
        <v>0</v>
      </c>
      <c r="F89" s="257">
        <f t="shared" si="33"/>
        <v>0</v>
      </c>
      <c r="G89" s="257">
        <f t="shared" si="33"/>
        <v>0</v>
      </c>
      <c r="H89" s="257">
        <f t="shared" si="33"/>
        <v>0</v>
      </c>
      <c r="I89" s="257">
        <f t="shared" si="33"/>
        <v>0</v>
      </c>
      <c r="J89" s="257">
        <f t="shared" si="33"/>
        <v>0</v>
      </c>
      <c r="K89" s="257">
        <f t="shared" si="33"/>
        <v>0</v>
      </c>
      <c r="L89" s="257">
        <f t="shared" si="33"/>
        <v>0</v>
      </c>
      <c r="M89" s="258">
        <f>+SUM(N89:Q89)</f>
        <v>0</v>
      </c>
      <c r="N89" s="257">
        <f t="shared" ref="N89:Q90" si="34">+N57</f>
        <v>0</v>
      </c>
      <c r="O89" s="257">
        <f t="shared" si="34"/>
        <v>0</v>
      </c>
      <c r="P89" s="257">
        <f t="shared" si="34"/>
        <v>0</v>
      </c>
      <c r="Q89" s="259">
        <f t="shared" si="34"/>
        <v>0</v>
      </c>
      <c r="R89" s="24">
        <f t="shared" si="29"/>
        <v>0</v>
      </c>
    </row>
    <row r="90" spans="1:18" x14ac:dyDescent="0.3">
      <c r="A90" s="260" t="s">
        <v>79</v>
      </c>
      <c r="B90" s="261" t="s">
        <v>105</v>
      </c>
      <c r="C90" s="262">
        <f>+D90+M90</f>
        <v>0</v>
      </c>
      <c r="D90" s="262">
        <f>+SUM(E90:L90)</f>
        <v>0</v>
      </c>
      <c r="E90" s="257">
        <f t="shared" si="33"/>
        <v>0</v>
      </c>
      <c r="F90" s="257">
        <f t="shared" si="33"/>
        <v>0</v>
      </c>
      <c r="G90" s="257">
        <f t="shared" si="33"/>
        <v>0</v>
      </c>
      <c r="H90" s="257">
        <f t="shared" si="33"/>
        <v>0</v>
      </c>
      <c r="I90" s="257">
        <f t="shared" si="33"/>
        <v>0</v>
      </c>
      <c r="J90" s="257">
        <f t="shared" si="33"/>
        <v>0</v>
      </c>
      <c r="K90" s="257">
        <f t="shared" si="33"/>
        <v>0</v>
      </c>
      <c r="L90" s="257">
        <f t="shared" si="33"/>
        <v>0</v>
      </c>
      <c r="M90" s="263">
        <f t="shared" ref="M90:M103" si="35">+SUM(N90:Q90)</f>
        <v>0</v>
      </c>
      <c r="N90" s="257">
        <f t="shared" si="34"/>
        <v>0</v>
      </c>
      <c r="O90" s="257">
        <f t="shared" si="34"/>
        <v>0</v>
      </c>
      <c r="P90" s="257">
        <f t="shared" si="34"/>
        <v>0</v>
      </c>
      <c r="Q90" s="259">
        <f t="shared" si="34"/>
        <v>0</v>
      </c>
      <c r="R90" s="25">
        <f t="shared" si="29"/>
        <v>0</v>
      </c>
    </row>
    <row r="91" spans="1:18" x14ac:dyDescent="0.3">
      <c r="A91" s="260" t="s">
        <v>81</v>
      </c>
      <c r="B91" s="261" t="s">
        <v>111</v>
      </c>
      <c r="C91" s="262">
        <f t="shared" ref="C91:C103" si="36">+D91+M91</f>
        <v>0</v>
      </c>
      <c r="D91" s="262">
        <f t="shared" ref="D91:D103" si="37">+SUM(E91:L91)</f>
        <v>0</v>
      </c>
      <c r="E91" s="264">
        <f t="shared" ref="E91:L92" si="38">+E60</f>
        <v>0</v>
      </c>
      <c r="F91" s="264">
        <f t="shared" si="38"/>
        <v>0</v>
      </c>
      <c r="G91" s="264">
        <f t="shared" si="38"/>
        <v>0</v>
      </c>
      <c r="H91" s="264">
        <f t="shared" si="38"/>
        <v>0</v>
      </c>
      <c r="I91" s="264">
        <f t="shared" si="38"/>
        <v>0</v>
      </c>
      <c r="J91" s="264">
        <f t="shared" si="38"/>
        <v>0</v>
      </c>
      <c r="K91" s="264">
        <f t="shared" si="38"/>
        <v>0</v>
      </c>
      <c r="L91" s="264">
        <f t="shared" si="38"/>
        <v>0</v>
      </c>
      <c r="M91" s="262">
        <f t="shared" si="35"/>
        <v>0</v>
      </c>
      <c r="N91" s="264">
        <f t="shared" ref="N91:Q92" si="39">+N60</f>
        <v>0</v>
      </c>
      <c r="O91" s="264">
        <f t="shared" si="39"/>
        <v>0</v>
      </c>
      <c r="P91" s="264">
        <f t="shared" si="39"/>
        <v>0</v>
      </c>
      <c r="Q91" s="265">
        <f t="shared" si="39"/>
        <v>0</v>
      </c>
      <c r="R91" s="25">
        <f t="shared" si="29"/>
        <v>0</v>
      </c>
    </row>
    <row r="92" spans="1:18" x14ac:dyDescent="0.3">
      <c r="A92" s="260" t="s">
        <v>82</v>
      </c>
      <c r="B92" s="261" t="s">
        <v>112</v>
      </c>
      <c r="C92" s="262">
        <f t="shared" si="36"/>
        <v>0</v>
      </c>
      <c r="D92" s="262">
        <f t="shared" si="37"/>
        <v>0</v>
      </c>
      <c r="E92" s="264">
        <f t="shared" si="38"/>
        <v>0</v>
      </c>
      <c r="F92" s="264">
        <f t="shared" si="38"/>
        <v>0</v>
      </c>
      <c r="G92" s="264">
        <f t="shared" si="38"/>
        <v>0</v>
      </c>
      <c r="H92" s="264">
        <f t="shared" si="38"/>
        <v>0</v>
      </c>
      <c r="I92" s="264">
        <f t="shared" si="38"/>
        <v>0</v>
      </c>
      <c r="J92" s="264">
        <f t="shared" si="38"/>
        <v>0</v>
      </c>
      <c r="K92" s="264">
        <f t="shared" si="38"/>
        <v>0</v>
      </c>
      <c r="L92" s="264">
        <f t="shared" si="38"/>
        <v>0</v>
      </c>
      <c r="M92" s="262">
        <f t="shared" si="35"/>
        <v>0</v>
      </c>
      <c r="N92" s="264">
        <f t="shared" si="39"/>
        <v>0</v>
      </c>
      <c r="O92" s="264">
        <f t="shared" si="39"/>
        <v>0</v>
      </c>
      <c r="P92" s="264">
        <f t="shared" si="39"/>
        <v>0</v>
      </c>
      <c r="Q92" s="265">
        <f t="shared" si="39"/>
        <v>0</v>
      </c>
      <c r="R92" s="25">
        <f t="shared" si="29"/>
        <v>0</v>
      </c>
    </row>
    <row r="93" spans="1:18" x14ac:dyDescent="0.3">
      <c r="A93" s="260" t="s">
        <v>207</v>
      </c>
      <c r="B93" s="261" t="s">
        <v>210</v>
      </c>
      <c r="C93" s="262">
        <f t="shared" si="36"/>
        <v>0</v>
      </c>
      <c r="D93" s="262">
        <f t="shared" si="37"/>
        <v>0</v>
      </c>
      <c r="E93" s="264">
        <f t="shared" ref="E93:L93" si="40">+E69</f>
        <v>0</v>
      </c>
      <c r="F93" s="264">
        <f t="shared" si="40"/>
        <v>0</v>
      </c>
      <c r="G93" s="264">
        <f t="shared" si="40"/>
        <v>0</v>
      </c>
      <c r="H93" s="264">
        <f t="shared" si="40"/>
        <v>0</v>
      </c>
      <c r="I93" s="264">
        <f t="shared" si="40"/>
        <v>0</v>
      </c>
      <c r="J93" s="264">
        <f t="shared" si="40"/>
        <v>0</v>
      </c>
      <c r="K93" s="264">
        <f t="shared" si="40"/>
        <v>0</v>
      </c>
      <c r="L93" s="264">
        <f t="shared" si="40"/>
        <v>0</v>
      </c>
      <c r="M93" s="262">
        <f t="shared" si="35"/>
        <v>0</v>
      </c>
      <c r="N93" s="264">
        <f>+N69</f>
        <v>0</v>
      </c>
      <c r="O93" s="264">
        <f>+O69</f>
        <v>0</v>
      </c>
      <c r="P93" s="264">
        <f>+P69</f>
        <v>0</v>
      </c>
      <c r="Q93" s="265">
        <f>+Q69</f>
        <v>0</v>
      </c>
      <c r="R93" s="25">
        <f t="shared" si="29"/>
        <v>0</v>
      </c>
    </row>
    <row r="94" spans="1:18" ht="15.75" customHeight="1" x14ac:dyDescent="0.3">
      <c r="A94" s="254" t="s">
        <v>0</v>
      </c>
      <c r="B94" s="255" t="s">
        <v>106</v>
      </c>
      <c r="C94" s="262">
        <f t="shared" si="36"/>
        <v>0</v>
      </c>
      <c r="D94" s="262">
        <f t="shared" si="37"/>
        <v>0</v>
      </c>
      <c r="E94" s="257">
        <f t="shared" ref="E94:L95" si="41">+E8*(1-$C$83)</f>
        <v>0</v>
      </c>
      <c r="F94" s="257">
        <f t="shared" si="41"/>
        <v>0</v>
      </c>
      <c r="G94" s="257">
        <f t="shared" si="41"/>
        <v>0</v>
      </c>
      <c r="H94" s="257">
        <f t="shared" si="41"/>
        <v>0</v>
      </c>
      <c r="I94" s="257">
        <f t="shared" si="41"/>
        <v>0</v>
      </c>
      <c r="J94" s="257">
        <f t="shared" si="41"/>
        <v>0</v>
      </c>
      <c r="K94" s="257">
        <f t="shared" si="41"/>
        <v>0</v>
      </c>
      <c r="L94" s="257">
        <f t="shared" si="41"/>
        <v>0</v>
      </c>
      <c r="M94" s="263">
        <f t="shared" si="35"/>
        <v>0</v>
      </c>
      <c r="N94" s="257">
        <f t="shared" ref="N94:Q95" si="42">+N8*(1-$C$83)</f>
        <v>0</v>
      </c>
      <c r="O94" s="257">
        <f t="shared" si="42"/>
        <v>0</v>
      </c>
      <c r="P94" s="257">
        <f t="shared" si="42"/>
        <v>0</v>
      </c>
      <c r="Q94" s="259">
        <f t="shared" si="42"/>
        <v>0</v>
      </c>
      <c r="R94" s="25">
        <f t="shared" si="29"/>
        <v>0</v>
      </c>
    </row>
    <row r="95" spans="1:18" ht="15.75" customHeight="1" x14ac:dyDescent="0.3">
      <c r="A95" s="254" t="s">
        <v>38</v>
      </c>
      <c r="B95" s="255" t="s">
        <v>107</v>
      </c>
      <c r="C95" s="262">
        <f t="shared" si="36"/>
        <v>0</v>
      </c>
      <c r="D95" s="262">
        <f t="shared" si="37"/>
        <v>0</v>
      </c>
      <c r="E95" s="257">
        <f t="shared" si="41"/>
        <v>0</v>
      </c>
      <c r="F95" s="257">
        <f t="shared" si="41"/>
        <v>0</v>
      </c>
      <c r="G95" s="257">
        <f t="shared" si="41"/>
        <v>0</v>
      </c>
      <c r="H95" s="257">
        <f t="shared" si="41"/>
        <v>0</v>
      </c>
      <c r="I95" s="257">
        <f t="shared" si="41"/>
        <v>0</v>
      </c>
      <c r="J95" s="257">
        <f t="shared" si="41"/>
        <v>0</v>
      </c>
      <c r="K95" s="257">
        <f t="shared" si="41"/>
        <v>0</v>
      </c>
      <c r="L95" s="257">
        <f t="shared" si="41"/>
        <v>0</v>
      </c>
      <c r="M95" s="263">
        <f t="shared" si="35"/>
        <v>0</v>
      </c>
      <c r="N95" s="257">
        <f t="shared" si="42"/>
        <v>0</v>
      </c>
      <c r="O95" s="257">
        <f t="shared" si="42"/>
        <v>0</v>
      </c>
      <c r="P95" s="257">
        <f t="shared" si="42"/>
        <v>0</v>
      </c>
      <c r="Q95" s="259">
        <f t="shared" si="42"/>
        <v>0</v>
      </c>
      <c r="R95" s="25">
        <f t="shared" si="29"/>
        <v>0</v>
      </c>
    </row>
    <row r="96" spans="1:18" ht="15.75" customHeight="1" x14ac:dyDescent="0.3">
      <c r="A96" s="254">
        <v>2</v>
      </c>
      <c r="B96" s="255" t="s">
        <v>122</v>
      </c>
      <c r="C96" s="262">
        <f t="shared" si="36"/>
        <v>0</v>
      </c>
      <c r="D96" s="262">
        <f t="shared" si="37"/>
        <v>0</v>
      </c>
      <c r="E96" s="257">
        <f t="shared" ref="E96:L96" si="43">+E13*(1-$C$83)</f>
        <v>0</v>
      </c>
      <c r="F96" s="257">
        <f t="shared" si="43"/>
        <v>0</v>
      </c>
      <c r="G96" s="257">
        <f t="shared" si="43"/>
        <v>0</v>
      </c>
      <c r="H96" s="257">
        <f t="shared" si="43"/>
        <v>0</v>
      </c>
      <c r="I96" s="257">
        <f t="shared" si="43"/>
        <v>0</v>
      </c>
      <c r="J96" s="257">
        <f t="shared" si="43"/>
        <v>0</v>
      </c>
      <c r="K96" s="257">
        <f t="shared" si="43"/>
        <v>0</v>
      </c>
      <c r="L96" s="257">
        <f t="shared" si="43"/>
        <v>0</v>
      </c>
      <c r="M96" s="263">
        <f t="shared" si="35"/>
        <v>0</v>
      </c>
      <c r="N96" s="257">
        <f>+N13*(1-$C$83)</f>
        <v>0</v>
      </c>
      <c r="O96" s="257">
        <f>+O13*(1-$C$83)</f>
        <v>0</v>
      </c>
      <c r="P96" s="257">
        <f>+P13*(1-$C$83)</f>
        <v>0</v>
      </c>
      <c r="Q96" s="259">
        <f>+Q13*(1-$C$83)</f>
        <v>0</v>
      </c>
      <c r="R96" s="25">
        <f t="shared" si="29"/>
        <v>0</v>
      </c>
    </row>
    <row r="97" spans="1:18" ht="15.75" customHeight="1" x14ac:dyDescent="0.3">
      <c r="A97" s="254" t="s">
        <v>41</v>
      </c>
      <c r="B97" s="255" t="s">
        <v>381</v>
      </c>
      <c r="C97" s="262">
        <f t="shared" si="36"/>
        <v>0</v>
      </c>
      <c r="D97" s="262">
        <f t="shared" si="37"/>
        <v>0</v>
      </c>
      <c r="E97" s="257">
        <f t="shared" ref="E97:L97" si="44">+E17*(1-$C$83)</f>
        <v>0</v>
      </c>
      <c r="F97" s="257">
        <f t="shared" si="44"/>
        <v>0</v>
      </c>
      <c r="G97" s="257">
        <f t="shared" si="44"/>
        <v>0</v>
      </c>
      <c r="H97" s="257">
        <f t="shared" si="44"/>
        <v>0</v>
      </c>
      <c r="I97" s="257">
        <f t="shared" si="44"/>
        <v>0</v>
      </c>
      <c r="J97" s="257">
        <f t="shared" si="44"/>
        <v>0</v>
      </c>
      <c r="K97" s="257">
        <f t="shared" si="44"/>
        <v>0</v>
      </c>
      <c r="L97" s="257">
        <f t="shared" si="44"/>
        <v>0</v>
      </c>
      <c r="M97" s="263">
        <f t="shared" si="35"/>
        <v>0</v>
      </c>
      <c r="N97" s="257">
        <f>+N17*(1-$C$83)</f>
        <v>0</v>
      </c>
      <c r="O97" s="257">
        <f>+O17*(1-$C$83)</f>
        <v>0</v>
      </c>
      <c r="P97" s="257">
        <f>+P17*(1-$C$83)</f>
        <v>0</v>
      </c>
      <c r="Q97" s="259">
        <f>+Q17*(1-$C$83)</f>
        <v>0</v>
      </c>
      <c r="R97" s="25">
        <f t="shared" si="29"/>
        <v>0</v>
      </c>
    </row>
    <row r="98" spans="1:18" ht="28.7" customHeight="1" x14ac:dyDescent="0.3">
      <c r="A98" s="181" t="s">
        <v>83</v>
      </c>
      <c r="B98" s="182" t="s">
        <v>382</v>
      </c>
      <c r="C98" s="262">
        <f t="shared" ref="C98" si="45">+D98+M98</f>
        <v>0</v>
      </c>
      <c r="D98" s="262">
        <f t="shared" ref="D98" si="46">+SUM(E98:L98)</f>
        <v>0</v>
      </c>
      <c r="E98" s="257">
        <f>+E62</f>
        <v>0</v>
      </c>
      <c r="F98" s="257">
        <f t="shared" ref="F98:L98" si="47">+F62</f>
        <v>0</v>
      </c>
      <c r="G98" s="257">
        <f t="shared" si="47"/>
        <v>0</v>
      </c>
      <c r="H98" s="257">
        <f t="shared" si="47"/>
        <v>0</v>
      </c>
      <c r="I98" s="257">
        <f t="shared" si="47"/>
        <v>0</v>
      </c>
      <c r="J98" s="257">
        <f t="shared" si="47"/>
        <v>0</v>
      </c>
      <c r="K98" s="257">
        <f t="shared" si="47"/>
        <v>0</v>
      </c>
      <c r="L98" s="257">
        <f t="shared" si="47"/>
        <v>0</v>
      </c>
      <c r="M98" s="263">
        <f t="shared" si="35"/>
        <v>0</v>
      </c>
      <c r="N98" s="257">
        <f t="shared" ref="N98:Q98" si="48">+N62</f>
        <v>0</v>
      </c>
      <c r="O98" s="257">
        <f t="shared" si="48"/>
        <v>0</v>
      </c>
      <c r="P98" s="257">
        <f t="shared" si="48"/>
        <v>0</v>
      </c>
      <c r="Q98" s="257">
        <f t="shared" si="48"/>
        <v>0</v>
      </c>
      <c r="R98" s="25">
        <f t="shared" si="29"/>
        <v>0</v>
      </c>
    </row>
    <row r="99" spans="1:18" x14ac:dyDescent="0.3">
      <c r="A99" s="260" t="s">
        <v>86</v>
      </c>
      <c r="B99" s="261" t="s">
        <v>374</v>
      </c>
      <c r="C99" s="262">
        <f t="shared" si="36"/>
        <v>0</v>
      </c>
      <c r="D99" s="262">
        <f t="shared" si="37"/>
        <v>0</v>
      </c>
      <c r="E99" s="264">
        <f t="shared" ref="E99:L99" si="49">+E66*(1-$C$87)</f>
        <v>0</v>
      </c>
      <c r="F99" s="264">
        <f t="shared" si="49"/>
        <v>0</v>
      </c>
      <c r="G99" s="264">
        <f t="shared" si="49"/>
        <v>0</v>
      </c>
      <c r="H99" s="264">
        <f t="shared" si="49"/>
        <v>0</v>
      </c>
      <c r="I99" s="264">
        <f t="shared" si="49"/>
        <v>0</v>
      </c>
      <c r="J99" s="264">
        <f t="shared" si="49"/>
        <v>0</v>
      </c>
      <c r="K99" s="264">
        <f t="shared" si="49"/>
        <v>0</v>
      </c>
      <c r="L99" s="264">
        <f t="shared" si="49"/>
        <v>0</v>
      </c>
      <c r="M99" s="262">
        <f t="shared" si="35"/>
        <v>0</v>
      </c>
      <c r="N99" s="264">
        <f>+N66*(1-$C$87)</f>
        <v>0</v>
      </c>
      <c r="O99" s="264">
        <f>+O66*(1-$C$87)</f>
        <v>0</v>
      </c>
      <c r="P99" s="264">
        <f>+P66*(1-$C$87)</f>
        <v>0</v>
      </c>
      <c r="Q99" s="265">
        <f>+Q66*(1-$C$87)</f>
        <v>0</v>
      </c>
      <c r="R99" s="25">
        <f t="shared" si="29"/>
        <v>0</v>
      </c>
    </row>
    <row r="100" spans="1:18" x14ac:dyDescent="0.3">
      <c r="A100" s="260" t="s">
        <v>88</v>
      </c>
      <c r="B100" s="261" t="s">
        <v>375</v>
      </c>
      <c r="C100" s="262">
        <f t="shared" si="36"/>
        <v>0</v>
      </c>
      <c r="D100" s="262">
        <f t="shared" si="37"/>
        <v>0</v>
      </c>
      <c r="E100" s="264">
        <f t="shared" ref="E100:L100" si="50">+E68*(1-$C$87)</f>
        <v>0</v>
      </c>
      <c r="F100" s="264">
        <f t="shared" si="50"/>
        <v>0</v>
      </c>
      <c r="G100" s="264">
        <f t="shared" si="50"/>
        <v>0</v>
      </c>
      <c r="H100" s="264">
        <f t="shared" si="50"/>
        <v>0</v>
      </c>
      <c r="I100" s="264">
        <f t="shared" si="50"/>
        <v>0</v>
      </c>
      <c r="J100" s="264">
        <f t="shared" si="50"/>
        <v>0</v>
      </c>
      <c r="K100" s="264">
        <f t="shared" si="50"/>
        <v>0</v>
      </c>
      <c r="L100" s="264">
        <f t="shared" si="50"/>
        <v>0</v>
      </c>
      <c r="M100" s="262">
        <f t="shared" si="35"/>
        <v>0</v>
      </c>
      <c r="N100" s="264">
        <f>+N68*(1-$C$87)</f>
        <v>0</v>
      </c>
      <c r="O100" s="264">
        <f>+O68*(1-$C$87)</f>
        <v>0</v>
      </c>
      <c r="P100" s="264">
        <f>+P68*(1-$C$87)</f>
        <v>0</v>
      </c>
      <c r="Q100" s="265">
        <f>+Q68*(1-$C$87)</f>
        <v>0</v>
      </c>
      <c r="R100" s="25">
        <f t="shared" si="29"/>
        <v>0</v>
      </c>
    </row>
    <row r="101" spans="1:18" x14ac:dyDescent="0.3">
      <c r="A101" s="260" t="s">
        <v>208</v>
      </c>
      <c r="B101" s="266" t="s">
        <v>376</v>
      </c>
      <c r="C101" s="262">
        <f t="shared" si="36"/>
        <v>0</v>
      </c>
      <c r="D101" s="262">
        <f t="shared" si="37"/>
        <v>0</v>
      </c>
      <c r="E101" s="264">
        <f t="shared" ref="E101:L101" si="51">+E70*(1-$C$87)</f>
        <v>0</v>
      </c>
      <c r="F101" s="264">
        <f t="shared" si="51"/>
        <v>0</v>
      </c>
      <c r="G101" s="264">
        <f t="shared" si="51"/>
        <v>0</v>
      </c>
      <c r="H101" s="264">
        <f t="shared" si="51"/>
        <v>0</v>
      </c>
      <c r="I101" s="264">
        <f t="shared" si="51"/>
        <v>0</v>
      </c>
      <c r="J101" s="264">
        <f t="shared" si="51"/>
        <v>0</v>
      </c>
      <c r="K101" s="264">
        <f t="shared" si="51"/>
        <v>0</v>
      </c>
      <c r="L101" s="264">
        <f t="shared" si="51"/>
        <v>0</v>
      </c>
      <c r="M101" s="262">
        <f t="shared" si="35"/>
        <v>0</v>
      </c>
      <c r="N101" s="264">
        <f>+N70*(1-$C$87)</f>
        <v>0</v>
      </c>
      <c r="O101" s="264">
        <f>+O70*(1-$C$87)</f>
        <v>0</v>
      </c>
      <c r="P101" s="264">
        <f>+P70*(1-$C$87)</f>
        <v>0</v>
      </c>
      <c r="Q101" s="265">
        <f>+Q70*(1-$C$87)</f>
        <v>0</v>
      </c>
      <c r="R101" s="25">
        <f t="shared" si="29"/>
        <v>0</v>
      </c>
    </row>
    <row r="102" spans="1:18" s="6" customFormat="1" x14ac:dyDescent="0.3">
      <c r="A102" s="561" t="s">
        <v>215</v>
      </c>
      <c r="B102" s="562"/>
      <c r="C102" s="267">
        <f t="shared" si="36"/>
        <v>0</v>
      </c>
      <c r="D102" s="267">
        <f t="shared" si="37"/>
        <v>0</v>
      </c>
      <c r="E102" s="242">
        <f t="shared" ref="E102:L102" si="52">+SUM(E89:E101)</f>
        <v>0</v>
      </c>
      <c r="F102" s="242">
        <f t="shared" si="52"/>
        <v>0</v>
      </c>
      <c r="G102" s="242">
        <f t="shared" si="52"/>
        <v>0</v>
      </c>
      <c r="H102" s="242">
        <f t="shared" si="52"/>
        <v>0</v>
      </c>
      <c r="I102" s="242">
        <f t="shared" si="52"/>
        <v>0</v>
      </c>
      <c r="J102" s="242">
        <f t="shared" si="52"/>
        <v>0</v>
      </c>
      <c r="K102" s="242">
        <f t="shared" si="52"/>
        <v>0</v>
      </c>
      <c r="L102" s="242">
        <f t="shared" si="52"/>
        <v>0</v>
      </c>
      <c r="M102" s="235">
        <f t="shared" si="35"/>
        <v>0</v>
      </c>
      <c r="N102" s="242">
        <f>+SUM(N89:N101)</f>
        <v>0</v>
      </c>
      <c r="O102" s="242">
        <f>+SUM(O89:O101)</f>
        <v>0</v>
      </c>
      <c r="P102" s="242">
        <f>+SUM(P89:P101)</f>
        <v>0</v>
      </c>
      <c r="Q102" s="268">
        <f>+SUM(Q89:Q101)</f>
        <v>0</v>
      </c>
      <c r="R102" s="25">
        <f t="shared" si="29"/>
        <v>0</v>
      </c>
    </row>
    <row r="103" spans="1:18" s="6" customFormat="1" ht="15.75" thickBot="1" x14ac:dyDescent="0.35">
      <c r="A103" s="559" t="s">
        <v>216</v>
      </c>
      <c r="B103" s="560"/>
      <c r="C103" s="269">
        <f t="shared" si="36"/>
        <v>0</v>
      </c>
      <c r="D103" s="269">
        <f t="shared" si="37"/>
        <v>0</v>
      </c>
      <c r="E103" s="270">
        <f t="shared" ref="E103:L103" si="53">+E71-E102</f>
        <v>0</v>
      </c>
      <c r="F103" s="270">
        <f t="shared" si="53"/>
        <v>0</v>
      </c>
      <c r="G103" s="270">
        <f t="shared" si="53"/>
        <v>0</v>
      </c>
      <c r="H103" s="270">
        <f t="shared" si="53"/>
        <v>0</v>
      </c>
      <c r="I103" s="270">
        <f t="shared" si="53"/>
        <v>0</v>
      </c>
      <c r="J103" s="270">
        <f t="shared" si="53"/>
        <v>0</v>
      </c>
      <c r="K103" s="270">
        <f t="shared" si="53"/>
        <v>0</v>
      </c>
      <c r="L103" s="270">
        <f t="shared" si="53"/>
        <v>0</v>
      </c>
      <c r="M103" s="271">
        <f t="shared" si="35"/>
        <v>0</v>
      </c>
      <c r="N103" s="270">
        <f>+N71-N102</f>
        <v>0</v>
      </c>
      <c r="O103" s="270">
        <f>+O71-O102</f>
        <v>0</v>
      </c>
      <c r="P103" s="270">
        <f>+P71-P102</f>
        <v>0</v>
      </c>
      <c r="Q103" s="272">
        <f>+Q71-Q102</f>
        <v>0</v>
      </c>
      <c r="R103" s="25">
        <f t="shared" si="29"/>
        <v>0</v>
      </c>
    </row>
    <row r="104" spans="1:18" x14ac:dyDescent="0.3">
      <c r="A104" s="567" t="s">
        <v>220</v>
      </c>
      <c r="B104" s="568"/>
      <c r="C104" s="568"/>
      <c r="D104" s="568"/>
      <c r="E104" s="568"/>
      <c r="F104" s="568"/>
      <c r="G104" s="568"/>
      <c r="H104" s="568"/>
      <c r="I104" s="568"/>
      <c r="J104" s="568"/>
      <c r="K104" s="568"/>
      <c r="L104" s="568"/>
      <c r="M104" s="568"/>
      <c r="N104" s="568"/>
      <c r="O104" s="568"/>
      <c r="P104" s="568"/>
      <c r="Q104" s="569"/>
    </row>
    <row r="105" spans="1:18" ht="45" customHeight="1" x14ac:dyDescent="0.3">
      <c r="A105" s="570"/>
      <c r="B105" s="571"/>
      <c r="C105" s="571"/>
      <c r="D105" s="571"/>
      <c r="E105" s="571"/>
      <c r="F105" s="571"/>
      <c r="G105" s="571"/>
      <c r="H105" s="571"/>
      <c r="I105" s="571"/>
      <c r="J105" s="571"/>
      <c r="K105" s="571"/>
      <c r="L105" s="571"/>
      <c r="M105" s="571"/>
      <c r="N105" s="571"/>
      <c r="O105" s="571"/>
      <c r="P105" s="571"/>
      <c r="Q105" s="572"/>
    </row>
    <row r="106" spans="1:18" ht="5.0999999999999996" customHeight="1" thickBot="1" x14ac:dyDescent="0.35">
      <c r="A106" s="17"/>
      <c r="B106" s="18"/>
      <c r="C106" s="22"/>
      <c r="D106" s="22"/>
      <c r="E106" s="18"/>
      <c r="F106" s="18"/>
      <c r="G106" s="18"/>
      <c r="H106" s="18"/>
      <c r="I106" s="18"/>
      <c r="J106" s="18"/>
      <c r="K106" s="18"/>
      <c r="L106" s="18"/>
      <c r="M106" s="22"/>
      <c r="N106" s="18"/>
      <c r="O106" s="18"/>
      <c r="P106" s="18"/>
      <c r="Q106" s="19"/>
    </row>
  </sheetData>
  <sheetProtection algorithmName="SHA-512" hashValue="Jp8uTYTH9xeibsmUSnM0mIUdAvSWx3zPoO4709s21XZXsa2sxW/5RVcKhySzklau4n8/LGFe3wv47jQ9ODQEgQ==" saltValue="d14e3nB5Rg4ZG8JNZCiY0g==" spinCount="100000" sheet="1" objects="1" scenarios="1"/>
  <mergeCells count="19">
    <mergeCell ref="A1:Q1"/>
    <mergeCell ref="A104:Q104"/>
    <mergeCell ref="A105:Q105"/>
    <mergeCell ref="A71:B71"/>
    <mergeCell ref="A80:B80"/>
    <mergeCell ref="B4:B5"/>
    <mergeCell ref="M4:M5"/>
    <mergeCell ref="D4:D5"/>
    <mergeCell ref="C4:C5"/>
    <mergeCell ref="A6:Q6"/>
    <mergeCell ref="A103:B103"/>
    <mergeCell ref="A84:B84"/>
    <mergeCell ref="R4:R5"/>
    <mergeCell ref="A2:Q2"/>
    <mergeCell ref="A3:Q3"/>
    <mergeCell ref="A88:B88"/>
    <mergeCell ref="A102:B102"/>
    <mergeCell ref="A76:B76"/>
    <mergeCell ref="A77:B77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60" fitToHeight="2" orientation="landscape" r:id="rId1"/>
  <headerFooter>
    <oddFooter>&amp;R&amp;P di &amp;N</oddFooter>
  </headerFooter>
  <rowBreaks count="1" manualBreakCount="1">
    <brk id="72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0"/>
  <sheetViews>
    <sheetView zoomScale="110" zoomScaleNormal="110" zoomScaleSheetLayoutView="100" workbookViewId="0">
      <pane xSplit="1" topLeftCell="B1" activePane="topRight" state="frozen"/>
      <selection activeCell="D101" sqref="D101"/>
      <selection pane="topRight" activeCell="Q12" sqref="Q12"/>
    </sheetView>
  </sheetViews>
  <sheetFormatPr defaultColWidth="9.42578125" defaultRowHeight="15" x14ac:dyDescent="0.3"/>
  <cols>
    <col min="1" max="1" width="4.42578125" style="3" customWidth="1"/>
    <col min="2" max="2" width="43.5703125" style="3" customWidth="1"/>
    <col min="3" max="4" width="17.5703125" style="3" customWidth="1"/>
    <col min="5" max="14" width="16.5703125" style="3" customWidth="1"/>
    <col min="15" max="17" width="13.5703125" style="3" customWidth="1"/>
    <col min="18" max="16384" width="9.42578125" style="3"/>
  </cols>
  <sheetData>
    <row r="1" spans="1:18" ht="18" x14ac:dyDescent="0.35">
      <c r="A1" s="508" t="s">
        <v>302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</row>
    <row r="2" spans="1:18" ht="18" x14ac:dyDescent="0.35">
      <c r="A2" s="528">
        <f>+'Dati generali'!A2:D2</f>
        <v>0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</row>
    <row r="3" spans="1:18" ht="18.75" thickBot="1" x14ac:dyDescent="0.4">
      <c r="A3" s="531" t="s">
        <v>306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</row>
    <row r="4" spans="1:18" ht="18" customHeight="1" x14ac:dyDescent="0.35">
      <c r="A4" s="359" t="s">
        <v>222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</row>
    <row r="5" spans="1:18" ht="15" customHeight="1" x14ac:dyDescent="0.35">
      <c r="A5" s="276"/>
      <c r="B5" s="598" t="s">
        <v>322</v>
      </c>
      <c r="C5" s="598"/>
      <c r="D5" s="598"/>
      <c r="E5" s="598"/>
      <c r="F5" s="599"/>
      <c r="G5" s="277"/>
      <c r="H5" s="278" t="str">
        <f>+IF(G5="","SELEZIONARE UNA DELLE DUE OPZIONI!","")</f>
        <v>SELEZIONARE UNA DELLE DUE OPZIONI!</v>
      </c>
      <c r="I5" s="89"/>
      <c r="J5" s="89"/>
      <c r="K5" s="89"/>
      <c r="L5" s="89"/>
      <c r="M5" s="89"/>
      <c r="N5" s="89"/>
    </row>
    <row r="6" spans="1:18" ht="5.0999999999999996" customHeight="1" x14ac:dyDescent="0.35">
      <c r="A6" s="244"/>
      <c r="B6" s="89"/>
      <c r="C6" s="89"/>
      <c r="D6" s="525"/>
      <c r="E6" s="525"/>
      <c r="F6" s="525"/>
      <c r="G6" s="89"/>
      <c r="H6" s="89"/>
      <c r="I6" s="89"/>
      <c r="J6" s="89"/>
      <c r="K6" s="89"/>
      <c r="L6" s="89"/>
      <c r="M6" s="89"/>
      <c r="N6" s="89"/>
    </row>
    <row r="7" spans="1:18" x14ac:dyDescent="0.3">
      <c r="A7" s="244"/>
      <c r="B7" s="89" t="s">
        <v>135</v>
      </c>
      <c r="C7" s="89"/>
      <c r="D7" s="89"/>
      <c r="E7" s="89"/>
      <c r="F7" s="89"/>
      <c r="G7" s="279">
        <f>+'Dati generali'!C42</f>
        <v>0</v>
      </c>
      <c r="H7" s="89"/>
      <c r="I7" s="89"/>
      <c r="J7" s="89"/>
      <c r="K7" s="89"/>
      <c r="L7" s="89"/>
      <c r="M7" s="89"/>
      <c r="N7" s="89"/>
    </row>
    <row r="8" spans="1:18" ht="5.0999999999999996" customHeight="1" thickBot="1" x14ac:dyDescent="0.35">
      <c r="A8" s="169"/>
      <c r="B8" s="280"/>
      <c r="C8" s="280"/>
      <c r="D8" s="280"/>
      <c r="E8" s="280"/>
      <c r="F8" s="280"/>
      <c r="G8" s="280"/>
      <c r="H8" s="280"/>
      <c r="I8" s="280"/>
      <c r="J8" s="280"/>
      <c r="K8" s="280"/>
      <c r="L8" s="280"/>
      <c r="M8" s="280"/>
      <c r="N8" s="280"/>
    </row>
    <row r="9" spans="1:18" ht="15" customHeight="1" thickBot="1" x14ac:dyDescent="0.35">
      <c r="A9" s="217"/>
      <c r="B9" s="361" t="s">
        <v>289</v>
      </c>
      <c r="C9" s="282">
        <f>+Coproduttori!$B$141</f>
        <v>0</v>
      </c>
      <c r="D9" s="283"/>
      <c r="E9" s="283"/>
      <c r="F9" s="283"/>
      <c r="G9" s="283"/>
      <c r="H9" s="283"/>
      <c r="I9" s="609" t="s">
        <v>126</v>
      </c>
      <c r="J9" s="610"/>
      <c r="K9" s="605" t="s">
        <v>127</v>
      </c>
      <c r="L9" s="606"/>
      <c r="M9" s="606"/>
      <c r="N9" s="607"/>
    </row>
    <row r="10" spans="1:18" ht="15" customHeight="1" x14ac:dyDescent="0.3">
      <c r="A10" s="362" t="s">
        <v>270</v>
      </c>
      <c r="B10" s="360"/>
      <c r="C10" s="284"/>
      <c r="D10" s="284"/>
      <c r="E10" s="284"/>
      <c r="F10" s="284"/>
      <c r="G10" s="284"/>
      <c r="H10" s="284"/>
      <c r="I10" s="600" t="str">
        <f>+IF($G$5="Girato Lazio","DA COMPILARE","NON COMPILARE")</f>
        <v>NON COMPILARE</v>
      </c>
      <c r="J10" s="601"/>
      <c r="K10" s="600" t="str">
        <f>+IF($G$5="Speso Lazio","DA COMPILARE","NON COMPILARE")</f>
        <v>NON COMPILARE</v>
      </c>
      <c r="L10" s="608"/>
      <c r="M10" s="608"/>
      <c r="N10" s="601"/>
    </row>
    <row r="11" spans="1:18" ht="15" customHeight="1" x14ac:dyDescent="0.3">
      <c r="A11" s="285"/>
      <c r="B11" s="286"/>
      <c r="C11" s="287" t="s">
        <v>124</v>
      </c>
      <c r="D11" s="288" t="s">
        <v>125</v>
      </c>
      <c r="E11" s="288" t="s">
        <v>276</v>
      </c>
      <c r="F11" s="288" t="s">
        <v>277</v>
      </c>
      <c r="G11" s="288" t="s">
        <v>281</v>
      </c>
      <c r="H11" s="288" t="s">
        <v>282</v>
      </c>
      <c r="I11" s="289" t="s">
        <v>283</v>
      </c>
      <c r="J11" s="290" t="s">
        <v>284</v>
      </c>
      <c r="K11" s="291" t="s">
        <v>287</v>
      </c>
      <c r="L11" s="292" t="s">
        <v>284</v>
      </c>
      <c r="M11" s="292" t="s">
        <v>288</v>
      </c>
      <c r="N11" s="293" t="s">
        <v>320</v>
      </c>
    </row>
    <row r="12" spans="1:18" ht="90" customHeight="1" x14ac:dyDescent="0.3">
      <c r="A12" s="294"/>
      <c r="B12" s="295"/>
      <c r="C12" s="296" t="s">
        <v>273</v>
      </c>
      <c r="D12" s="297" t="s">
        <v>274</v>
      </c>
      <c r="E12" s="297" t="s">
        <v>275</v>
      </c>
      <c r="F12" s="297" t="s">
        <v>290</v>
      </c>
      <c r="G12" s="297" t="s">
        <v>233</v>
      </c>
      <c r="H12" s="297" t="s">
        <v>319</v>
      </c>
      <c r="I12" s="298" t="s">
        <v>128</v>
      </c>
      <c r="J12" s="299" t="s">
        <v>285</v>
      </c>
      <c r="K12" s="298" t="s">
        <v>123</v>
      </c>
      <c r="L12" s="297" t="s">
        <v>129</v>
      </c>
      <c r="M12" s="297" t="s">
        <v>128</v>
      </c>
      <c r="N12" s="299" t="s">
        <v>321</v>
      </c>
    </row>
    <row r="13" spans="1:18" x14ac:dyDescent="0.3">
      <c r="A13" s="300">
        <v>1</v>
      </c>
      <c r="B13" s="301" t="s">
        <v>37</v>
      </c>
      <c r="C13" s="201">
        <f>+'Costo di Produzione'!$E$7-'Costo di Produzione'!$E$94-'Costo di Produzione'!$E$95</f>
        <v>0</v>
      </c>
      <c r="D13" s="302"/>
      <c r="E13" s="302"/>
      <c r="F13" s="201">
        <f>+C13-E13</f>
        <v>0</v>
      </c>
      <c r="G13" s="201">
        <f>+F13*O26</f>
        <v>0</v>
      </c>
      <c r="H13" s="303">
        <f>+F13-G13</f>
        <v>0</v>
      </c>
      <c r="I13" s="304">
        <f>+H13*$G$7</f>
        <v>0</v>
      </c>
      <c r="J13" s="305"/>
      <c r="K13" s="306"/>
      <c r="L13" s="307"/>
      <c r="M13" s="201">
        <f t="shared" ref="M13:M20" si="0">+IF(K13&gt;H13,H13,K13)</f>
        <v>0</v>
      </c>
      <c r="N13" s="203">
        <f>+H13-M13</f>
        <v>0</v>
      </c>
      <c r="O13" s="1"/>
      <c r="P13" s="1"/>
      <c r="Q13" s="1"/>
      <c r="R13" s="1"/>
    </row>
    <row r="14" spans="1:18" x14ac:dyDescent="0.3">
      <c r="A14" s="308">
        <v>2</v>
      </c>
      <c r="B14" s="182" t="s">
        <v>223</v>
      </c>
      <c r="C14" s="233">
        <f>+'Costo di Produzione'!$E$13-'Costo di Produzione'!$E$96</f>
        <v>0</v>
      </c>
      <c r="D14" s="186"/>
      <c r="E14" s="186"/>
      <c r="F14" s="233">
        <f t="shared" ref="F14:F20" si="1">+C14-E14</f>
        <v>0</v>
      </c>
      <c r="G14" s="233">
        <f>+F14*O26</f>
        <v>0</v>
      </c>
      <c r="H14" s="309">
        <f t="shared" ref="H14:H20" si="2">+F14-G14</f>
        <v>0</v>
      </c>
      <c r="I14" s="310">
        <f t="shared" ref="I14:I20" si="3">+H14*$G$7</f>
        <v>0</v>
      </c>
      <c r="J14" s="188"/>
      <c r="K14" s="311"/>
      <c r="L14" s="312"/>
      <c r="M14" s="233">
        <f t="shared" si="0"/>
        <v>0</v>
      </c>
      <c r="N14" s="236">
        <f t="shared" ref="N14:N20" si="4">+H14-M14</f>
        <v>0</v>
      </c>
      <c r="O14" s="1"/>
      <c r="P14" s="1"/>
      <c r="Q14" s="1"/>
      <c r="R14" s="1"/>
    </row>
    <row r="15" spans="1:18" x14ac:dyDescent="0.3">
      <c r="A15" s="181">
        <v>3</v>
      </c>
      <c r="B15" s="182" t="s">
        <v>8</v>
      </c>
      <c r="C15" s="233">
        <f>+'Costo di Produzione'!$E$16-'Costo di Produzione'!$E$97</f>
        <v>0</v>
      </c>
      <c r="D15" s="186"/>
      <c r="E15" s="186"/>
      <c r="F15" s="233">
        <f t="shared" si="1"/>
        <v>0</v>
      </c>
      <c r="G15" s="233">
        <f>+F15*O26</f>
        <v>0</v>
      </c>
      <c r="H15" s="309">
        <f t="shared" si="2"/>
        <v>0</v>
      </c>
      <c r="I15" s="310">
        <f t="shared" si="3"/>
        <v>0</v>
      </c>
      <c r="J15" s="188"/>
      <c r="K15" s="311"/>
      <c r="L15" s="312"/>
      <c r="M15" s="233">
        <f t="shared" si="0"/>
        <v>0</v>
      </c>
      <c r="N15" s="236">
        <f t="shared" si="4"/>
        <v>0</v>
      </c>
      <c r="O15" s="1"/>
      <c r="P15" s="1"/>
      <c r="Q15" s="1"/>
      <c r="R15" s="1"/>
    </row>
    <row r="16" spans="1:18" x14ac:dyDescent="0.3">
      <c r="A16" s="308">
        <v>4</v>
      </c>
      <c r="B16" s="182" t="s">
        <v>12</v>
      </c>
      <c r="C16" s="233">
        <f>+'Costo di Produzione'!$E$21</f>
        <v>0</v>
      </c>
      <c r="D16" s="186"/>
      <c r="E16" s="186"/>
      <c r="F16" s="233">
        <f t="shared" si="1"/>
        <v>0</v>
      </c>
      <c r="G16" s="233">
        <f>+F16*O26</f>
        <v>0</v>
      </c>
      <c r="H16" s="309">
        <f t="shared" si="2"/>
        <v>0</v>
      </c>
      <c r="I16" s="310">
        <f t="shared" si="3"/>
        <v>0</v>
      </c>
      <c r="J16" s="188"/>
      <c r="K16" s="311"/>
      <c r="L16" s="312"/>
      <c r="M16" s="233">
        <f t="shared" si="0"/>
        <v>0</v>
      </c>
      <c r="N16" s="236">
        <f t="shared" si="4"/>
        <v>0</v>
      </c>
      <c r="O16" s="1"/>
      <c r="P16" s="1"/>
      <c r="Q16" s="1"/>
      <c r="R16" s="1"/>
    </row>
    <row r="17" spans="1:18" x14ac:dyDescent="0.3">
      <c r="A17" s="308">
        <v>5</v>
      </c>
      <c r="B17" s="182" t="s">
        <v>22</v>
      </c>
      <c r="C17" s="233">
        <f>+'Costo di Produzione'!$E$37</f>
        <v>0</v>
      </c>
      <c r="D17" s="186"/>
      <c r="E17" s="186"/>
      <c r="F17" s="233">
        <f t="shared" si="1"/>
        <v>0</v>
      </c>
      <c r="G17" s="233">
        <f>+F17*O26</f>
        <v>0</v>
      </c>
      <c r="H17" s="309">
        <f t="shared" si="2"/>
        <v>0</v>
      </c>
      <c r="I17" s="310">
        <f t="shared" si="3"/>
        <v>0</v>
      </c>
      <c r="J17" s="188"/>
      <c r="K17" s="311"/>
      <c r="L17" s="312"/>
      <c r="M17" s="233">
        <f t="shared" si="0"/>
        <v>0</v>
      </c>
      <c r="N17" s="236">
        <f t="shared" si="4"/>
        <v>0</v>
      </c>
      <c r="O17" s="1"/>
      <c r="P17" s="1"/>
      <c r="Q17" s="1"/>
      <c r="R17" s="1"/>
    </row>
    <row r="18" spans="1:18" x14ac:dyDescent="0.3">
      <c r="A18" s="181">
        <v>6</v>
      </c>
      <c r="B18" s="182" t="s">
        <v>89</v>
      </c>
      <c r="C18" s="233">
        <f>+'Costo di Produzione'!$E$46</f>
        <v>0</v>
      </c>
      <c r="D18" s="186"/>
      <c r="E18" s="186"/>
      <c r="F18" s="233">
        <f t="shared" si="1"/>
        <v>0</v>
      </c>
      <c r="G18" s="233">
        <f>+F18*O26</f>
        <v>0</v>
      </c>
      <c r="H18" s="309">
        <f t="shared" si="2"/>
        <v>0</v>
      </c>
      <c r="I18" s="310">
        <f t="shared" si="3"/>
        <v>0</v>
      </c>
      <c r="J18" s="188"/>
      <c r="K18" s="311"/>
      <c r="L18" s="312"/>
      <c r="M18" s="233">
        <f t="shared" si="0"/>
        <v>0</v>
      </c>
      <c r="N18" s="236">
        <f t="shared" si="4"/>
        <v>0</v>
      </c>
      <c r="O18" s="1"/>
      <c r="P18" s="1"/>
      <c r="Q18" s="1"/>
      <c r="R18" s="1"/>
    </row>
    <row r="19" spans="1:18" x14ac:dyDescent="0.3">
      <c r="A19" s="181">
        <v>7</v>
      </c>
      <c r="B19" s="182" t="s">
        <v>77</v>
      </c>
      <c r="C19" s="233">
        <f>+'Costo di Produzione'!$E$56-'Costo di Produzione'!$E$89-'Costo di Produzione'!$E$90-'Costo di Produzione'!$E$91-'Costo di Produzione'!$E$92-'Costo di Produzione'!$E$98</f>
        <v>0</v>
      </c>
      <c r="D19" s="186"/>
      <c r="E19" s="186">
        <f>-O24+'Costo di Produzione'!$E$59</f>
        <v>0</v>
      </c>
      <c r="F19" s="233">
        <f t="shared" si="1"/>
        <v>0</v>
      </c>
      <c r="G19" s="233">
        <f>+F19*O26</f>
        <v>0</v>
      </c>
      <c r="H19" s="309">
        <f t="shared" si="2"/>
        <v>0</v>
      </c>
      <c r="I19" s="310">
        <f t="shared" si="3"/>
        <v>0</v>
      </c>
      <c r="J19" s="188"/>
      <c r="K19" s="311"/>
      <c r="L19" s="312"/>
      <c r="M19" s="233">
        <f t="shared" si="0"/>
        <v>0</v>
      </c>
      <c r="N19" s="236">
        <f t="shared" si="4"/>
        <v>0</v>
      </c>
      <c r="O19" s="1"/>
      <c r="P19" s="1"/>
      <c r="Q19" s="1"/>
      <c r="R19" s="1"/>
    </row>
    <row r="20" spans="1:18" ht="15" customHeight="1" x14ac:dyDescent="0.3">
      <c r="A20" s="189">
        <v>8</v>
      </c>
      <c r="B20" s="190" t="s">
        <v>217</v>
      </c>
      <c r="C20" s="228">
        <f>+'Costo di Produzione'!$E$65-'Costo di Produzione'!$E$93-'Costo di Produzione'!$E$99-'Costo di Produzione'!$E$100-'Costo di Produzione'!$E$101</f>
        <v>0</v>
      </c>
      <c r="D20" s="194"/>
      <c r="E20" s="194"/>
      <c r="F20" s="228">
        <f t="shared" si="1"/>
        <v>0</v>
      </c>
      <c r="G20" s="228">
        <f>+F20*O26</f>
        <v>0</v>
      </c>
      <c r="H20" s="313">
        <f t="shared" si="2"/>
        <v>0</v>
      </c>
      <c r="I20" s="314">
        <f t="shared" si="3"/>
        <v>0</v>
      </c>
      <c r="J20" s="196"/>
      <c r="K20" s="315"/>
      <c r="L20" s="316"/>
      <c r="M20" s="228">
        <f t="shared" si="0"/>
        <v>0</v>
      </c>
      <c r="N20" s="231">
        <f t="shared" si="4"/>
        <v>0</v>
      </c>
    </row>
    <row r="21" spans="1:18" ht="15.75" thickBot="1" x14ac:dyDescent="0.35">
      <c r="A21" s="559" t="s">
        <v>279</v>
      </c>
      <c r="B21" s="560"/>
      <c r="C21" s="317">
        <f>+SUM(C13:C20)</f>
        <v>0</v>
      </c>
      <c r="D21" s="317">
        <f>+SUM(D13:D20)</f>
        <v>0</v>
      </c>
      <c r="E21" s="317">
        <f>+SUM(E13:E20)</f>
        <v>0</v>
      </c>
      <c r="F21" s="317">
        <f>+SUM(F13:F20)</f>
        <v>0</v>
      </c>
      <c r="G21" s="317">
        <f>+SUM(G13:G20)</f>
        <v>0</v>
      </c>
      <c r="H21" s="270">
        <f t="shared" ref="H21:J21" si="5">+SUM(H13:H20)</f>
        <v>0</v>
      </c>
      <c r="I21" s="318">
        <f t="shared" ref="I21" si="6">+SUM(I13:I20)</f>
        <v>0</v>
      </c>
      <c r="J21" s="319">
        <f t="shared" si="5"/>
        <v>0</v>
      </c>
      <c r="K21" s="318">
        <f>+SUM(K13:K20)</f>
        <v>0</v>
      </c>
      <c r="L21" s="320">
        <f>+SUM(L13:L20)</f>
        <v>0</v>
      </c>
      <c r="M21" s="320">
        <f>+SUM(M13:M20)</f>
        <v>0</v>
      </c>
      <c r="N21" s="319">
        <f>+SUM(N13:N20)</f>
        <v>0</v>
      </c>
    </row>
    <row r="22" spans="1:18" x14ac:dyDescent="0.3">
      <c r="A22" s="218"/>
      <c r="B22" s="301" t="s">
        <v>121</v>
      </c>
      <c r="C22" s="303">
        <f>+'Costo di Produzione'!$E$102</f>
        <v>0</v>
      </c>
      <c r="D22" s="321"/>
      <c r="E22" s="321"/>
      <c r="F22" s="303">
        <f t="shared" ref="F22" si="7">+C22-E22</f>
        <v>0</v>
      </c>
      <c r="G22" s="201">
        <f>+F22*O26</f>
        <v>0</v>
      </c>
      <c r="H22" s="322"/>
      <c r="I22" s="323"/>
      <c r="J22" s="324"/>
      <c r="K22" s="284"/>
      <c r="L22" s="284"/>
      <c r="M22" s="284"/>
      <c r="N22" s="325"/>
    </row>
    <row r="23" spans="1:18" x14ac:dyDescent="0.3">
      <c r="A23" s="244"/>
      <c r="B23" s="182" t="s">
        <v>224</v>
      </c>
      <c r="C23" s="326"/>
      <c r="D23" s="309"/>
      <c r="E23" s="309"/>
      <c r="F23" s="309">
        <f>+E21+E22</f>
        <v>0</v>
      </c>
      <c r="G23" s="233">
        <f>+F23*O26</f>
        <v>0</v>
      </c>
      <c r="H23" s="327"/>
      <c r="I23" s="328"/>
      <c r="J23" s="309"/>
      <c r="K23" s="89"/>
      <c r="L23" s="89"/>
      <c r="M23" s="89"/>
      <c r="N23" s="329"/>
      <c r="O23" s="3" t="s">
        <v>278</v>
      </c>
    </row>
    <row r="24" spans="1:18" x14ac:dyDescent="0.3">
      <c r="A24" s="226"/>
      <c r="B24" s="330" t="s">
        <v>271</v>
      </c>
      <c r="C24" s="331"/>
      <c r="D24" s="332"/>
      <c r="E24" s="313"/>
      <c r="F24" s="313"/>
      <c r="G24" s="228"/>
      <c r="H24" s="333"/>
      <c r="I24" s="328"/>
      <c r="J24" s="309"/>
      <c r="K24" s="89"/>
      <c r="L24" s="89"/>
      <c r="M24" s="89"/>
      <c r="N24" s="329"/>
      <c r="O24" s="29">
        <f>+IF(D24&gt;(+D21+D22)*0.15,(+D21+D22)*0.15,+D24)</f>
        <v>0</v>
      </c>
    </row>
    <row r="25" spans="1:18" ht="17.100000000000001" customHeight="1" x14ac:dyDescent="0.3">
      <c r="A25" s="559" t="s">
        <v>130</v>
      </c>
      <c r="B25" s="560"/>
      <c r="C25" s="334">
        <f>+SUM(C21:C24)</f>
        <v>0</v>
      </c>
      <c r="D25" s="334">
        <f>+SUM(D21:D24)</f>
        <v>0</v>
      </c>
      <c r="E25" s="334">
        <f>+SUM(E21:E24)</f>
        <v>0</v>
      </c>
      <c r="F25" s="334">
        <f>+SUM(F21:F24)</f>
        <v>0</v>
      </c>
      <c r="G25" s="335">
        <f>-'Costo di Produzione'!$E$77</f>
        <v>0</v>
      </c>
      <c r="H25" s="336"/>
      <c r="I25" s="244"/>
      <c r="J25" s="309"/>
      <c r="K25" s="89"/>
      <c r="L25" s="89"/>
      <c r="M25" s="89"/>
      <c r="N25" s="329"/>
      <c r="O25" s="3" t="s">
        <v>301</v>
      </c>
    </row>
    <row r="26" spans="1:18" ht="15.75" thickBot="1" x14ac:dyDescent="0.35">
      <c r="A26" s="337"/>
      <c r="B26" s="338" t="s">
        <v>103</v>
      </c>
      <c r="C26" s="339">
        <f>-C25+'Costo di Produzione'!$E$71</f>
        <v>0</v>
      </c>
      <c r="D26" s="340"/>
      <c r="E26" s="340"/>
      <c r="F26" s="340"/>
      <c r="G26" s="340">
        <f>+G25-SUM(G21:G24)</f>
        <v>0</v>
      </c>
      <c r="H26" s="341"/>
      <c r="I26" s="169"/>
      <c r="J26" s="280"/>
      <c r="K26" s="280"/>
      <c r="L26" s="280"/>
      <c r="M26" s="280"/>
      <c r="N26" s="342"/>
      <c r="O26" s="30">
        <f>+IF(F25&gt;0,G25/F25,0)</f>
        <v>0</v>
      </c>
    </row>
    <row r="27" spans="1:18" x14ac:dyDescent="0.3">
      <c r="A27" s="363" t="s">
        <v>220</v>
      </c>
      <c r="B27" s="89"/>
      <c r="C27" s="89"/>
      <c r="D27" s="309"/>
      <c r="E27" s="309"/>
      <c r="F27" s="309"/>
      <c r="G27" s="309"/>
      <c r="H27" s="89"/>
      <c r="I27" s="284"/>
      <c r="J27" s="284"/>
      <c r="K27" s="284"/>
      <c r="L27" s="284"/>
      <c r="M27" s="284"/>
      <c r="N27" s="325"/>
    </row>
    <row r="28" spans="1:18" ht="30" customHeight="1" x14ac:dyDescent="0.3">
      <c r="A28" s="244"/>
      <c r="B28" s="602" t="s">
        <v>427</v>
      </c>
      <c r="C28" s="603"/>
      <c r="D28" s="603"/>
      <c r="E28" s="603"/>
      <c r="F28" s="603"/>
      <c r="G28" s="603"/>
      <c r="H28" s="603"/>
      <c r="I28" s="603"/>
      <c r="J28" s="603"/>
      <c r="K28" s="603"/>
      <c r="L28" s="603"/>
      <c r="M28" s="603"/>
      <c r="N28" s="604"/>
    </row>
    <row r="29" spans="1:18" ht="5.0999999999999996" customHeight="1" thickBot="1" x14ac:dyDescent="0.35">
      <c r="A29" s="244"/>
      <c r="B29" s="89"/>
      <c r="C29" s="89"/>
      <c r="D29" s="309"/>
      <c r="E29" s="309"/>
      <c r="F29" s="309"/>
      <c r="G29" s="309"/>
      <c r="H29" s="89"/>
      <c r="I29" s="280"/>
      <c r="J29" s="280"/>
      <c r="K29" s="89"/>
      <c r="L29" s="89"/>
      <c r="M29" s="280"/>
      <c r="N29" s="342"/>
    </row>
    <row r="30" spans="1:18" x14ac:dyDescent="0.3">
      <c r="A30" s="362" t="s">
        <v>226</v>
      </c>
      <c r="B30" s="343"/>
      <c r="C30" s="594" t="s">
        <v>227</v>
      </c>
      <c r="D30" s="590" t="s">
        <v>325</v>
      </c>
      <c r="E30" s="592" t="s">
        <v>324</v>
      </c>
      <c r="F30" s="594" t="s">
        <v>286</v>
      </c>
      <c r="G30" s="594" t="s">
        <v>323</v>
      </c>
      <c r="H30" s="596" t="s">
        <v>326</v>
      </c>
      <c r="I30" s="344"/>
      <c r="J30" s="344"/>
      <c r="K30" s="284"/>
      <c r="L30" s="284"/>
      <c r="M30" s="89"/>
      <c r="N30" s="329"/>
    </row>
    <row r="31" spans="1:18" x14ac:dyDescent="0.3">
      <c r="A31" s="244"/>
      <c r="B31" s="345"/>
      <c r="C31" s="595"/>
      <c r="D31" s="591"/>
      <c r="E31" s="593"/>
      <c r="F31" s="595"/>
      <c r="G31" s="595"/>
      <c r="H31" s="597"/>
      <c r="I31" s="348"/>
      <c r="J31" s="348"/>
      <c r="K31" s="89"/>
      <c r="L31" s="89"/>
      <c r="M31" s="89"/>
      <c r="N31" s="329"/>
    </row>
    <row r="32" spans="1:18" ht="15" customHeight="1" thickBot="1" x14ac:dyDescent="0.35">
      <c r="A32" s="169"/>
      <c r="B32" s="349"/>
      <c r="C32" s="213">
        <f>+IF($G$5="Girato Lazio",+$G$7*J21,+L21)</f>
        <v>0</v>
      </c>
      <c r="D32" s="214">
        <f>+H21-IF($G$5="Speso Lazio",+M21,I21)</f>
        <v>0</v>
      </c>
      <c r="E32" s="350" t="str">
        <f>+IF(+$G$5="","SELEZ. OPZIONE",+IF(+$G$5="Speso Lazio",+M21,I21))</f>
        <v>SELEZ. OPZIONE</v>
      </c>
      <c r="F32" s="213" t="e">
        <f>+IF(D32&lt;(0.25*E32),D32,0.25*E32)</f>
        <v>#VALUE!</v>
      </c>
      <c r="G32" s="213">
        <f>+C32*0.15</f>
        <v>0</v>
      </c>
      <c r="H32" s="351" t="e">
        <f>+SUM(E32:G32)</f>
        <v>#VALUE!</v>
      </c>
      <c r="I32" s="352"/>
      <c r="J32" s="352"/>
      <c r="K32" s="280"/>
      <c r="L32" s="280"/>
      <c r="M32" s="280"/>
      <c r="N32" s="342"/>
    </row>
    <row r="33" spans="1:18" ht="5.0999999999999996" customHeight="1" thickBot="1" x14ac:dyDescent="0.35">
      <c r="A33" s="169"/>
      <c r="B33" s="280"/>
      <c r="C33" s="280"/>
      <c r="D33" s="280"/>
      <c r="E33" s="280"/>
      <c r="F33" s="280"/>
      <c r="G33" s="280"/>
      <c r="H33" s="280"/>
      <c r="I33" s="280"/>
      <c r="J33" s="280"/>
      <c r="K33" s="280"/>
      <c r="L33" s="280"/>
      <c r="M33" s="280"/>
      <c r="N33" s="280"/>
    </row>
    <row r="34" spans="1:18" ht="15" customHeight="1" thickBot="1" x14ac:dyDescent="0.35">
      <c r="A34" s="217"/>
      <c r="B34" s="281" t="s">
        <v>291</v>
      </c>
      <c r="C34" s="282">
        <f>+Coproduttori!$B$142</f>
        <v>0</v>
      </c>
      <c r="D34" s="283"/>
      <c r="E34" s="283"/>
      <c r="F34" s="283"/>
      <c r="G34" s="283"/>
      <c r="H34" s="283"/>
      <c r="I34" s="609" t="s">
        <v>126</v>
      </c>
      <c r="J34" s="610"/>
      <c r="K34" s="605" t="s">
        <v>127</v>
      </c>
      <c r="L34" s="606"/>
      <c r="M34" s="606"/>
      <c r="N34" s="607"/>
    </row>
    <row r="35" spans="1:18" ht="15" customHeight="1" x14ac:dyDescent="0.3">
      <c r="A35" s="362" t="s">
        <v>270</v>
      </c>
      <c r="B35" s="284"/>
      <c r="C35" s="284"/>
      <c r="D35" s="284"/>
      <c r="E35" s="284"/>
      <c r="F35" s="284"/>
      <c r="G35" s="284"/>
      <c r="H35" s="284"/>
      <c r="I35" s="600" t="str">
        <f>+IF($G$5="Girato Lazio","DA COMPILARE","NON COMPILARE")</f>
        <v>NON COMPILARE</v>
      </c>
      <c r="J35" s="601"/>
      <c r="K35" s="600" t="str">
        <f>+IF($G$5="Speso Lazio","DA COMPILARE","NON COMPILARE")</f>
        <v>NON COMPILARE</v>
      </c>
      <c r="L35" s="608"/>
      <c r="M35" s="608"/>
      <c r="N35" s="601"/>
    </row>
    <row r="36" spans="1:18" ht="15" customHeight="1" x14ac:dyDescent="0.3">
      <c r="A36" s="285"/>
      <c r="B36" s="286"/>
      <c r="C36" s="287" t="s">
        <v>124</v>
      </c>
      <c r="D36" s="288" t="s">
        <v>125</v>
      </c>
      <c r="E36" s="288" t="s">
        <v>276</v>
      </c>
      <c r="F36" s="288" t="s">
        <v>277</v>
      </c>
      <c r="G36" s="288" t="s">
        <v>281</v>
      </c>
      <c r="H36" s="288" t="s">
        <v>282</v>
      </c>
      <c r="I36" s="289" t="s">
        <v>283</v>
      </c>
      <c r="J36" s="290" t="s">
        <v>284</v>
      </c>
      <c r="K36" s="291" t="s">
        <v>287</v>
      </c>
      <c r="L36" s="292" t="s">
        <v>284</v>
      </c>
      <c r="M36" s="292" t="s">
        <v>288</v>
      </c>
      <c r="N36" s="293" t="s">
        <v>320</v>
      </c>
    </row>
    <row r="37" spans="1:18" ht="90" customHeight="1" x14ac:dyDescent="0.3">
      <c r="A37" s="294"/>
      <c r="B37" s="295"/>
      <c r="C37" s="296" t="s">
        <v>273</v>
      </c>
      <c r="D37" s="297" t="s">
        <v>274</v>
      </c>
      <c r="E37" s="297" t="s">
        <v>275</v>
      </c>
      <c r="F37" s="297" t="s">
        <v>290</v>
      </c>
      <c r="G37" s="297" t="s">
        <v>233</v>
      </c>
      <c r="H37" s="297" t="s">
        <v>319</v>
      </c>
      <c r="I37" s="298" t="s">
        <v>128</v>
      </c>
      <c r="J37" s="299" t="s">
        <v>285</v>
      </c>
      <c r="K37" s="298" t="s">
        <v>123</v>
      </c>
      <c r="L37" s="297" t="s">
        <v>129</v>
      </c>
      <c r="M37" s="297" t="s">
        <v>128</v>
      </c>
      <c r="N37" s="299" t="s">
        <v>321</v>
      </c>
    </row>
    <row r="38" spans="1:18" x14ac:dyDescent="0.3">
      <c r="A38" s="300">
        <v>1</v>
      </c>
      <c r="B38" s="301" t="s">
        <v>37</v>
      </c>
      <c r="C38" s="201">
        <f>+'Costo di Produzione'!$F$7-'Costo di Produzione'!$F$94-'Costo di Produzione'!$F$95</f>
        <v>0</v>
      </c>
      <c r="D38" s="302"/>
      <c r="E38" s="302"/>
      <c r="F38" s="201">
        <f>+C38-E38</f>
        <v>0</v>
      </c>
      <c r="G38" s="201">
        <f>+F38*O51</f>
        <v>0</v>
      </c>
      <c r="H38" s="303">
        <f>+F38-G38</f>
        <v>0</v>
      </c>
      <c r="I38" s="304">
        <f>+H38*$G$7</f>
        <v>0</v>
      </c>
      <c r="J38" s="305"/>
      <c r="K38" s="306"/>
      <c r="L38" s="307"/>
      <c r="M38" s="201">
        <f t="shared" ref="M38:M45" si="8">+IF(K38&gt;H38,H38,K38)</f>
        <v>0</v>
      </c>
      <c r="N38" s="203">
        <f>+H38-M38</f>
        <v>0</v>
      </c>
      <c r="O38" s="1"/>
      <c r="P38" s="1"/>
      <c r="Q38" s="1"/>
      <c r="R38" s="1"/>
    </row>
    <row r="39" spans="1:18" x14ac:dyDescent="0.3">
      <c r="A39" s="308">
        <v>2</v>
      </c>
      <c r="B39" s="182" t="s">
        <v>223</v>
      </c>
      <c r="C39" s="233">
        <f>+'Costo di Produzione'!$F$13-'Costo di Produzione'!$F$96</f>
        <v>0</v>
      </c>
      <c r="D39" s="186"/>
      <c r="E39" s="186"/>
      <c r="F39" s="233">
        <f t="shared" ref="F39:F45" si="9">+C39-E39</f>
        <v>0</v>
      </c>
      <c r="G39" s="233">
        <f>+F39*O51</f>
        <v>0</v>
      </c>
      <c r="H39" s="309">
        <f t="shared" ref="H39:H45" si="10">+F39-G39</f>
        <v>0</v>
      </c>
      <c r="I39" s="310">
        <f t="shared" ref="I39:I45" si="11">+H39*$G$7</f>
        <v>0</v>
      </c>
      <c r="J39" s="188"/>
      <c r="K39" s="311"/>
      <c r="L39" s="312"/>
      <c r="M39" s="233">
        <f t="shared" si="8"/>
        <v>0</v>
      </c>
      <c r="N39" s="236">
        <f t="shared" ref="N39:N45" si="12">+H39-M39</f>
        <v>0</v>
      </c>
      <c r="O39" s="1"/>
      <c r="P39" s="1"/>
      <c r="Q39" s="1"/>
      <c r="R39" s="1"/>
    </row>
    <row r="40" spans="1:18" x14ac:dyDescent="0.3">
      <c r="A40" s="181">
        <v>3</v>
      </c>
      <c r="B40" s="182" t="s">
        <v>8</v>
      </c>
      <c r="C40" s="233">
        <f>+'Costo di Produzione'!$F$16-'Costo di Produzione'!$F$97</f>
        <v>0</v>
      </c>
      <c r="D40" s="186"/>
      <c r="E40" s="186"/>
      <c r="F40" s="233">
        <f t="shared" si="9"/>
        <v>0</v>
      </c>
      <c r="G40" s="233">
        <f>+F40*O51</f>
        <v>0</v>
      </c>
      <c r="H40" s="309">
        <f t="shared" si="10"/>
        <v>0</v>
      </c>
      <c r="I40" s="310">
        <f t="shared" si="11"/>
        <v>0</v>
      </c>
      <c r="J40" s="188"/>
      <c r="K40" s="311"/>
      <c r="L40" s="312"/>
      <c r="M40" s="233">
        <f t="shared" si="8"/>
        <v>0</v>
      </c>
      <c r="N40" s="236">
        <f t="shared" si="12"/>
        <v>0</v>
      </c>
      <c r="O40" s="1"/>
      <c r="P40" s="1"/>
      <c r="Q40" s="1"/>
      <c r="R40" s="1"/>
    </row>
    <row r="41" spans="1:18" x14ac:dyDescent="0.3">
      <c r="A41" s="308">
        <v>4</v>
      </c>
      <c r="B41" s="182" t="s">
        <v>12</v>
      </c>
      <c r="C41" s="233">
        <f>+'Costo di Produzione'!$F$21</f>
        <v>0</v>
      </c>
      <c r="D41" s="186"/>
      <c r="E41" s="186"/>
      <c r="F41" s="233">
        <f t="shared" si="9"/>
        <v>0</v>
      </c>
      <c r="G41" s="233">
        <f>+F41*O51</f>
        <v>0</v>
      </c>
      <c r="H41" s="309">
        <f t="shared" si="10"/>
        <v>0</v>
      </c>
      <c r="I41" s="310">
        <f t="shared" si="11"/>
        <v>0</v>
      </c>
      <c r="J41" s="188"/>
      <c r="K41" s="311"/>
      <c r="L41" s="312"/>
      <c r="M41" s="233">
        <f t="shared" si="8"/>
        <v>0</v>
      </c>
      <c r="N41" s="236">
        <f t="shared" si="12"/>
        <v>0</v>
      </c>
      <c r="O41" s="1"/>
      <c r="P41" s="1"/>
      <c r="Q41" s="1"/>
      <c r="R41" s="1"/>
    </row>
    <row r="42" spans="1:18" x14ac:dyDescent="0.3">
      <c r="A42" s="308">
        <v>5</v>
      </c>
      <c r="B42" s="182" t="s">
        <v>22</v>
      </c>
      <c r="C42" s="233">
        <f>+'Costo di Produzione'!$F$37</f>
        <v>0</v>
      </c>
      <c r="D42" s="186"/>
      <c r="E42" s="186"/>
      <c r="F42" s="233">
        <f t="shared" si="9"/>
        <v>0</v>
      </c>
      <c r="G42" s="233">
        <f>+F42*O51</f>
        <v>0</v>
      </c>
      <c r="H42" s="309">
        <f t="shared" si="10"/>
        <v>0</v>
      </c>
      <c r="I42" s="310">
        <f t="shared" si="11"/>
        <v>0</v>
      </c>
      <c r="J42" s="188"/>
      <c r="K42" s="311"/>
      <c r="L42" s="312"/>
      <c r="M42" s="233">
        <f t="shared" si="8"/>
        <v>0</v>
      </c>
      <c r="N42" s="236">
        <f t="shared" si="12"/>
        <v>0</v>
      </c>
      <c r="O42" s="1"/>
      <c r="P42" s="1"/>
      <c r="Q42" s="1"/>
      <c r="R42" s="1"/>
    </row>
    <row r="43" spans="1:18" x14ac:dyDescent="0.3">
      <c r="A43" s="181">
        <v>6</v>
      </c>
      <c r="B43" s="182" t="s">
        <v>89</v>
      </c>
      <c r="C43" s="233">
        <f>+'Costo di Produzione'!$F$46</f>
        <v>0</v>
      </c>
      <c r="D43" s="186"/>
      <c r="E43" s="186"/>
      <c r="F43" s="233">
        <f t="shared" si="9"/>
        <v>0</v>
      </c>
      <c r="G43" s="233">
        <f>+F43*O51</f>
        <v>0</v>
      </c>
      <c r="H43" s="309">
        <f t="shared" si="10"/>
        <v>0</v>
      </c>
      <c r="I43" s="310">
        <f t="shared" si="11"/>
        <v>0</v>
      </c>
      <c r="J43" s="188"/>
      <c r="K43" s="311"/>
      <c r="L43" s="312"/>
      <c r="M43" s="233">
        <f t="shared" si="8"/>
        <v>0</v>
      </c>
      <c r="N43" s="236">
        <f t="shared" si="12"/>
        <v>0</v>
      </c>
      <c r="O43" s="1"/>
      <c r="P43" s="1"/>
      <c r="Q43" s="1"/>
      <c r="R43" s="1"/>
    </row>
    <row r="44" spans="1:18" x14ac:dyDescent="0.3">
      <c r="A44" s="181">
        <v>7</v>
      </c>
      <c r="B44" s="182" t="s">
        <v>77</v>
      </c>
      <c r="C44" s="233">
        <f>+'Costo di Produzione'!$F$56-'Costo di Produzione'!$F$89-'Costo di Produzione'!$F$90-'Costo di Produzione'!$F$91-'Costo di Produzione'!$F$92-'Costo di Produzione'!$F$98</f>
        <v>0</v>
      </c>
      <c r="D44" s="186"/>
      <c r="E44" s="186">
        <f>-O49+'Costo di Produzione'!$F$59</f>
        <v>0</v>
      </c>
      <c r="F44" s="233">
        <f t="shared" si="9"/>
        <v>0</v>
      </c>
      <c r="G44" s="233">
        <f>+F44*O51</f>
        <v>0</v>
      </c>
      <c r="H44" s="309">
        <f t="shared" si="10"/>
        <v>0</v>
      </c>
      <c r="I44" s="310">
        <f t="shared" si="11"/>
        <v>0</v>
      </c>
      <c r="J44" s="188"/>
      <c r="K44" s="311"/>
      <c r="L44" s="312"/>
      <c r="M44" s="233">
        <f t="shared" si="8"/>
        <v>0</v>
      </c>
      <c r="N44" s="236">
        <f t="shared" si="12"/>
        <v>0</v>
      </c>
      <c r="O44" s="1"/>
      <c r="P44" s="1"/>
      <c r="Q44" s="1"/>
      <c r="R44" s="1"/>
    </row>
    <row r="45" spans="1:18" ht="15" customHeight="1" x14ac:dyDescent="0.3">
      <c r="A45" s="189">
        <v>8</v>
      </c>
      <c r="B45" s="190" t="s">
        <v>217</v>
      </c>
      <c r="C45" s="228">
        <f>+'Costo di Produzione'!$F$65-'Costo di Produzione'!$F$93-'Costo di Produzione'!$F$99-'Costo di Produzione'!$F$100-'Costo di Produzione'!$F$101</f>
        <v>0</v>
      </c>
      <c r="D45" s="194"/>
      <c r="E45" s="194"/>
      <c r="F45" s="228">
        <f t="shared" si="9"/>
        <v>0</v>
      </c>
      <c r="G45" s="228">
        <f>+F45*O51</f>
        <v>0</v>
      </c>
      <c r="H45" s="313">
        <f t="shared" si="10"/>
        <v>0</v>
      </c>
      <c r="I45" s="314">
        <f t="shared" si="11"/>
        <v>0</v>
      </c>
      <c r="J45" s="196"/>
      <c r="K45" s="315"/>
      <c r="L45" s="316"/>
      <c r="M45" s="228">
        <f t="shared" si="8"/>
        <v>0</v>
      </c>
      <c r="N45" s="231">
        <f t="shared" si="12"/>
        <v>0</v>
      </c>
    </row>
    <row r="46" spans="1:18" ht="15.75" thickBot="1" x14ac:dyDescent="0.35">
      <c r="A46" s="559" t="s">
        <v>279</v>
      </c>
      <c r="B46" s="560"/>
      <c r="C46" s="317">
        <f>+SUM(C38:C45)</f>
        <v>0</v>
      </c>
      <c r="D46" s="317">
        <f>+SUM(D38:D45)</f>
        <v>0</v>
      </c>
      <c r="E46" s="317">
        <f>+SUM(E38:E45)</f>
        <v>0</v>
      </c>
      <c r="F46" s="317">
        <f>+SUM(F38:F45)</f>
        <v>0</v>
      </c>
      <c r="G46" s="317">
        <f>+SUM(G38:G45)</f>
        <v>0</v>
      </c>
      <c r="H46" s="270">
        <f t="shared" ref="H46:J46" si="13">+SUM(H38:H45)</f>
        <v>0</v>
      </c>
      <c r="I46" s="318">
        <f t="shared" si="13"/>
        <v>0</v>
      </c>
      <c r="J46" s="319">
        <f t="shared" si="13"/>
        <v>0</v>
      </c>
      <c r="K46" s="318">
        <f>+SUM(K38:K45)</f>
        <v>0</v>
      </c>
      <c r="L46" s="320">
        <f>+SUM(L38:L45)</f>
        <v>0</v>
      </c>
      <c r="M46" s="320">
        <f>+SUM(M38:M45)</f>
        <v>0</v>
      </c>
      <c r="N46" s="319">
        <f>+SUM(N38:N45)</f>
        <v>0</v>
      </c>
    </row>
    <row r="47" spans="1:18" x14ac:dyDescent="0.3">
      <c r="A47" s="218"/>
      <c r="B47" s="301" t="s">
        <v>121</v>
      </c>
      <c r="C47" s="303">
        <f>+'Costo di Produzione'!$F$102</f>
        <v>0</v>
      </c>
      <c r="D47" s="321"/>
      <c r="E47" s="321"/>
      <c r="F47" s="303">
        <f t="shared" ref="F47" si="14">+C47-E47</f>
        <v>0</v>
      </c>
      <c r="G47" s="201">
        <f>+F47*O51</f>
        <v>0</v>
      </c>
      <c r="H47" s="322"/>
      <c r="I47" s="323"/>
      <c r="J47" s="324"/>
      <c r="K47" s="284"/>
      <c r="L47" s="284"/>
      <c r="M47" s="284"/>
      <c r="N47" s="325"/>
    </row>
    <row r="48" spans="1:18" x14ac:dyDescent="0.3">
      <c r="A48" s="244"/>
      <c r="B48" s="182" t="s">
        <v>224</v>
      </c>
      <c r="C48" s="326"/>
      <c r="D48" s="309"/>
      <c r="E48" s="309"/>
      <c r="F48" s="309">
        <f>+E46+E47</f>
        <v>0</v>
      </c>
      <c r="G48" s="233">
        <f>+F48*O51</f>
        <v>0</v>
      </c>
      <c r="H48" s="327"/>
      <c r="I48" s="328"/>
      <c r="J48" s="309"/>
      <c r="K48" s="89"/>
      <c r="L48" s="89"/>
      <c r="M48" s="89"/>
      <c r="N48" s="329"/>
      <c r="O48" s="3" t="s">
        <v>278</v>
      </c>
    </row>
    <row r="49" spans="1:18" x14ac:dyDescent="0.3">
      <c r="A49" s="226"/>
      <c r="B49" s="330" t="s">
        <v>271</v>
      </c>
      <c r="C49" s="331"/>
      <c r="D49" s="332"/>
      <c r="E49" s="313"/>
      <c r="F49" s="313"/>
      <c r="G49" s="228"/>
      <c r="H49" s="333"/>
      <c r="I49" s="328"/>
      <c r="J49" s="309"/>
      <c r="K49" s="89"/>
      <c r="L49" s="89"/>
      <c r="M49" s="89"/>
      <c r="N49" s="329"/>
      <c r="O49" s="29">
        <f>+IF(D49&gt;(+D46+D47)*0.15,(+D46+D47)*0.15,+D49)</f>
        <v>0</v>
      </c>
    </row>
    <row r="50" spans="1:18" ht="17.100000000000001" customHeight="1" x14ac:dyDescent="0.3">
      <c r="A50" s="559" t="s">
        <v>130</v>
      </c>
      <c r="B50" s="560"/>
      <c r="C50" s="334">
        <f>+SUM(C46:C49)</f>
        <v>0</v>
      </c>
      <c r="D50" s="334">
        <f>+SUM(D46:D49)</f>
        <v>0</v>
      </c>
      <c r="E50" s="334">
        <f>+SUM(E46:E49)</f>
        <v>0</v>
      </c>
      <c r="F50" s="334">
        <f>+SUM(F46:F49)</f>
        <v>0</v>
      </c>
      <c r="G50" s="335">
        <f>-'Costo di Produzione'!$F$77</f>
        <v>0</v>
      </c>
      <c r="H50" s="336"/>
      <c r="I50" s="244"/>
      <c r="J50" s="309"/>
      <c r="K50" s="89"/>
      <c r="L50" s="89"/>
      <c r="M50" s="89"/>
      <c r="N50" s="329"/>
      <c r="O50" s="3" t="s">
        <v>301</v>
      </c>
    </row>
    <row r="51" spans="1:18" ht="15.75" thickBot="1" x14ac:dyDescent="0.35">
      <c r="A51" s="337"/>
      <c r="B51" s="338" t="s">
        <v>103</v>
      </c>
      <c r="C51" s="339">
        <f>-C50+'Costo di Produzione'!$F$71</f>
        <v>0</v>
      </c>
      <c r="D51" s="340"/>
      <c r="E51" s="340"/>
      <c r="F51" s="340"/>
      <c r="G51" s="340">
        <f>+G50-SUM(G46:G49)</f>
        <v>0</v>
      </c>
      <c r="H51" s="341"/>
      <c r="I51" s="169"/>
      <c r="J51" s="280"/>
      <c r="K51" s="280"/>
      <c r="L51" s="280"/>
      <c r="M51" s="280"/>
      <c r="N51" s="342"/>
      <c r="O51" s="30">
        <f>+IF(F50&gt;0,G50/F50,0)</f>
        <v>0</v>
      </c>
    </row>
    <row r="52" spans="1:18" x14ac:dyDescent="0.3">
      <c r="A52" s="359" t="s">
        <v>220</v>
      </c>
      <c r="B52" s="284"/>
      <c r="C52" s="284"/>
      <c r="D52" s="324"/>
      <c r="E52" s="324"/>
      <c r="F52" s="324"/>
      <c r="G52" s="324"/>
      <c r="H52" s="284"/>
      <c r="I52" s="284"/>
      <c r="J52" s="284"/>
      <c r="K52" s="284"/>
      <c r="L52" s="284"/>
      <c r="M52" s="284"/>
      <c r="N52" s="325"/>
    </row>
    <row r="53" spans="1:18" ht="30" customHeight="1" x14ac:dyDescent="0.3">
      <c r="A53" s="244"/>
      <c r="B53" s="602" t="s">
        <v>384</v>
      </c>
      <c r="C53" s="603"/>
      <c r="D53" s="603"/>
      <c r="E53" s="603"/>
      <c r="F53" s="603"/>
      <c r="G53" s="603"/>
      <c r="H53" s="603"/>
      <c r="I53" s="603"/>
      <c r="J53" s="603"/>
      <c r="K53" s="603"/>
      <c r="L53" s="603"/>
      <c r="M53" s="603"/>
      <c r="N53" s="604"/>
    </row>
    <row r="54" spans="1:18" ht="5.0999999999999996" customHeight="1" thickBot="1" x14ac:dyDescent="0.35">
      <c r="A54" s="244"/>
      <c r="B54" s="89"/>
      <c r="C54" s="89"/>
      <c r="D54" s="309"/>
      <c r="E54" s="309"/>
      <c r="F54" s="309"/>
      <c r="G54" s="309"/>
      <c r="H54" s="89"/>
      <c r="I54" s="89"/>
      <c r="J54" s="89"/>
      <c r="K54" s="89"/>
      <c r="L54" s="89"/>
      <c r="M54" s="89"/>
      <c r="N54" s="329"/>
    </row>
    <row r="55" spans="1:18" ht="15" customHeight="1" x14ac:dyDescent="0.3">
      <c r="A55" s="362" t="s">
        <v>226</v>
      </c>
      <c r="B55" s="343"/>
      <c r="C55" s="594" t="s">
        <v>227</v>
      </c>
      <c r="D55" s="590" t="s">
        <v>325</v>
      </c>
      <c r="E55" s="592" t="s">
        <v>324</v>
      </c>
      <c r="F55" s="594" t="s">
        <v>286</v>
      </c>
      <c r="G55" s="594" t="s">
        <v>323</v>
      </c>
      <c r="H55" s="596" t="s">
        <v>326</v>
      </c>
      <c r="I55" s="348"/>
      <c r="J55" s="348"/>
      <c r="K55" s="89"/>
      <c r="L55" s="89"/>
      <c r="M55" s="89"/>
      <c r="N55" s="329"/>
    </row>
    <row r="56" spans="1:18" x14ac:dyDescent="0.3">
      <c r="A56" s="244"/>
      <c r="B56" s="345"/>
      <c r="C56" s="595"/>
      <c r="D56" s="591"/>
      <c r="E56" s="593"/>
      <c r="F56" s="595"/>
      <c r="G56" s="595"/>
      <c r="H56" s="597"/>
      <c r="I56" s="348"/>
      <c r="J56" s="348"/>
      <c r="K56" s="89"/>
      <c r="L56" s="89"/>
      <c r="M56" s="89"/>
      <c r="N56" s="329"/>
    </row>
    <row r="57" spans="1:18" ht="15" customHeight="1" thickBot="1" x14ac:dyDescent="0.35">
      <c r="A57" s="169"/>
      <c r="B57" s="349"/>
      <c r="C57" s="213">
        <f>+IF($G$5="Girato Lazio",+$G$7*J46,+L46)</f>
        <v>0</v>
      </c>
      <c r="D57" s="214">
        <f>+H46-IF($G$5="Speso Lazio",+M46,I46)</f>
        <v>0</v>
      </c>
      <c r="E57" s="350" t="str">
        <f>+IF(+$G$5="","SELEZ. OPZIONE",+IF(+$G$5="Speso Lazio",+M46,I46))</f>
        <v>SELEZ. OPZIONE</v>
      </c>
      <c r="F57" s="213" t="e">
        <f>+IF(D57&lt;(0.25*E57),D57,0.25*E57)</f>
        <v>#VALUE!</v>
      </c>
      <c r="G57" s="213">
        <f>+C57*0.15</f>
        <v>0</v>
      </c>
      <c r="H57" s="351" t="e">
        <f>+SUM(E57:G57)</f>
        <v>#VALUE!</v>
      </c>
      <c r="I57" s="352"/>
      <c r="J57" s="352"/>
      <c r="K57" s="280"/>
      <c r="L57" s="280"/>
      <c r="M57" s="280"/>
      <c r="N57" s="342"/>
    </row>
    <row r="58" spans="1:18" ht="5.0999999999999996" customHeight="1" thickBot="1" x14ac:dyDescent="0.35">
      <c r="A58" s="169"/>
      <c r="B58" s="280"/>
      <c r="C58" s="280"/>
      <c r="D58" s="280"/>
      <c r="E58" s="280"/>
      <c r="F58" s="280"/>
      <c r="G58" s="280"/>
      <c r="H58" s="280"/>
      <c r="I58" s="280"/>
      <c r="J58" s="280"/>
      <c r="K58" s="280"/>
      <c r="L58" s="280"/>
      <c r="M58" s="280"/>
      <c r="N58" s="342"/>
    </row>
    <row r="59" spans="1:18" ht="15" customHeight="1" thickBot="1" x14ac:dyDescent="0.35">
      <c r="A59" s="217"/>
      <c r="B59" s="361" t="s">
        <v>292</v>
      </c>
      <c r="C59" s="282">
        <f>+Coproduttori!$B$143</f>
        <v>0</v>
      </c>
      <c r="D59" s="283"/>
      <c r="E59" s="283"/>
      <c r="F59" s="283"/>
      <c r="G59" s="283"/>
      <c r="H59" s="283"/>
      <c r="I59" s="609" t="s">
        <v>126</v>
      </c>
      <c r="J59" s="610"/>
      <c r="K59" s="605" t="s">
        <v>127</v>
      </c>
      <c r="L59" s="606"/>
      <c r="M59" s="606"/>
      <c r="N59" s="607"/>
    </row>
    <row r="60" spans="1:18" ht="15" customHeight="1" x14ac:dyDescent="0.3">
      <c r="A60" s="362" t="s">
        <v>270</v>
      </c>
      <c r="B60" s="284"/>
      <c r="C60" s="284"/>
      <c r="D60" s="284"/>
      <c r="E60" s="284"/>
      <c r="F60" s="284"/>
      <c r="G60" s="284"/>
      <c r="H60" s="284"/>
      <c r="I60" s="600" t="str">
        <f>+IF($G$5="Girato Lazio","DA COMPILARE","NON COMPILARE")</f>
        <v>NON COMPILARE</v>
      </c>
      <c r="J60" s="601"/>
      <c r="K60" s="600" t="str">
        <f>+IF($G$5="Speso Lazio","DA COMPILARE","NON COMPILARE")</f>
        <v>NON COMPILARE</v>
      </c>
      <c r="L60" s="608"/>
      <c r="M60" s="608"/>
      <c r="N60" s="601"/>
    </row>
    <row r="61" spans="1:18" ht="15" customHeight="1" x14ac:dyDescent="0.3">
      <c r="A61" s="285"/>
      <c r="B61" s="286"/>
      <c r="C61" s="287" t="s">
        <v>124</v>
      </c>
      <c r="D61" s="288" t="s">
        <v>125</v>
      </c>
      <c r="E61" s="288" t="s">
        <v>276</v>
      </c>
      <c r="F61" s="288" t="s">
        <v>277</v>
      </c>
      <c r="G61" s="288" t="s">
        <v>281</v>
      </c>
      <c r="H61" s="288" t="s">
        <v>282</v>
      </c>
      <c r="I61" s="289" t="s">
        <v>283</v>
      </c>
      <c r="J61" s="290" t="s">
        <v>284</v>
      </c>
      <c r="K61" s="291" t="s">
        <v>287</v>
      </c>
      <c r="L61" s="292" t="s">
        <v>284</v>
      </c>
      <c r="M61" s="292" t="s">
        <v>288</v>
      </c>
      <c r="N61" s="293" t="s">
        <v>320</v>
      </c>
    </row>
    <row r="62" spans="1:18" ht="90" customHeight="1" x14ac:dyDescent="0.3">
      <c r="A62" s="294"/>
      <c r="B62" s="295"/>
      <c r="C62" s="296" t="s">
        <v>273</v>
      </c>
      <c r="D62" s="297" t="s">
        <v>274</v>
      </c>
      <c r="E62" s="297" t="s">
        <v>275</v>
      </c>
      <c r="F62" s="297" t="s">
        <v>290</v>
      </c>
      <c r="G62" s="297" t="s">
        <v>233</v>
      </c>
      <c r="H62" s="297" t="s">
        <v>319</v>
      </c>
      <c r="I62" s="298" t="s">
        <v>128</v>
      </c>
      <c r="J62" s="299" t="s">
        <v>285</v>
      </c>
      <c r="K62" s="298" t="s">
        <v>123</v>
      </c>
      <c r="L62" s="297" t="s">
        <v>129</v>
      </c>
      <c r="M62" s="297" t="s">
        <v>128</v>
      </c>
      <c r="N62" s="299" t="s">
        <v>321</v>
      </c>
    </row>
    <row r="63" spans="1:18" x14ac:dyDescent="0.3">
      <c r="A63" s="300">
        <v>1</v>
      </c>
      <c r="B63" s="301" t="s">
        <v>37</v>
      </c>
      <c r="C63" s="201">
        <f>+'Costo di Produzione'!$G$7-'Costo di Produzione'!$G$94-'Costo di Produzione'!$G$95</f>
        <v>0</v>
      </c>
      <c r="D63" s="302"/>
      <c r="E63" s="302"/>
      <c r="F63" s="201">
        <f>+C63-E63</f>
        <v>0</v>
      </c>
      <c r="G63" s="201">
        <f>+F63*O76</f>
        <v>0</v>
      </c>
      <c r="H63" s="303">
        <f>+F63-G63</f>
        <v>0</v>
      </c>
      <c r="I63" s="304">
        <f>+H63*$G$7</f>
        <v>0</v>
      </c>
      <c r="J63" s="305"/>
      <c r="K63" s="306"/>
      <c r="L63" s="307"/>
      <c r="M63" s="201">
        <f t="shared" ref="M63:M70" si="15">+IF(K63&gt;H63,H63,K63)</f>
        <v>0</v>
      </c>
      <c r="N63" s="203">
        <f>+H63-M63</f>
        <v>0</v>
      </c>
      <c r="O63" s="1"/>
      <c r="P63" s="1"/>
      <c r="Q63" s="1"/>
      <c r="R63" s="1"/>
    </row>
    <row r="64" spans="1:18" x14ac:dyDescent="0.3">
      <c r="A64" s="308">
        <v>2</v>
      </c>
      <c r="B64" s="182" t="s">
        <v>223</v>
      </c>
      <c r="C64" s="233">
        <f>+'Costo di Produzione'!$G$13-'Costo di Produzione'!$G$96</f>
        <v>0</v>
      </c>
      <c r="D64" s="186"/>
      <c r="E64" s="186"/>
      <c r="F64" s="233">
        <f t="shared" ref="F64:F70" si="16">+C64-E64</f>
        <v>0</v>
      </c>
      <c r="G64" s="233">
        <f>+F64*O76</f>
        <v>0</v>
      </c>
      <c r="H64" s="309">
        <f t="shared" ref="H64:H70" si="17">+F64-G64</f>
        <v>0</v>
      </c>
      <c r="I64" s="310">
        <f t="shared" ref="I64:I70" si="18">+H64*$G$7</f>
        <v>0</v>
      </c>
      <c r="J64" s="188"/>
      <c r="K64" s="311"/>
      <c r="L64" s="312"/>
      <c r="M64" s="233">
        <f t="shared" si="15"/>
        <v>0</v>
      </c>
      <c r="N64" s="236">
        <f t="shared" ref="N64:N70" si="19">+H64-M64</f>
        <v>0</v>
      </c>
      <c r="O64" s="1"/>
      <c r="P64" s="1"/>
      <c r="Q64" s="1"/>
      <c r="R64" s="1"/>
    </row>
    <row r="65" spans="1:18" x14ac:dyDescent="0.3">
      <c r="A65" s="181">
        <v>3</v>
      </c>
      <c r="B65" s="182" t="s">
        <v>8</v>
      </c>
      <c r="C65" s="233">
        <f>+'Costo di Produzione'!$G$16-'Costo di Produzione'!$G$97</f>
        <v>0</v>
      </c>
      <c r="D65" s="186"/>
      <c r="E65" s="186"/>
      <c r="F65" s="233">
        <f t="shared" si="16"/>
        <v>0</v>
      </c>
      <c r="G65" s="233">
        <f>+F65*O76</f>
        <v>0</v>
      </c>
      <c r="H65" s="309">
        <f t="shared" si="17"/>
        <v>0</v>
      </c>
      <c r="I65" s="310">
        <f t="shared" si="18"/>
        <v>0</v>
      </c>
      <c r="J65" s="188"/>
      <c r="K65" s="311"/>
      <c r="L65" s="312"/>
      <c r="M65" s="233">
        <f t="shared" si="15"/>
        <v>0</v>
      </c>
      <c r="N65" s="236">
        <f t="shared" si="19"/>
        <v>0</v>
      </c>
      <c r="O65" s="1"/>
      <c r="P65" s="1"/>
      <c r="Q65" s="1"/>
      <c r="R65" s="1"/>
    </row>
    <row r="66" spans="1:18" x14ac:dyDescent="0.3">
      <c r="A66" s="308">
        <v>4</v>
      </c>
      <c r="B66" s="182" t="s">
        <v>12</v>
      </c>
      <c r="C66" s="233">
        <f>+'Costo di Produzione'!$G$21</f>
        <v>0</v>
      </c>
      <c r="D66" s="186"/>
      <c r="E66" s="186"/>
      <c r="F66" s="233">
        <f t="shared" si="16"/>
        <v>0</v>
      </c>
      <c r="G66" s="233">
        <f>+F66*O76</f>
        <v>0</v>
      </c>
      <c r="H66" s="309">
        <f t="shared" si="17"/>
        <v>0</v>
      </c>
      <c r="I66" s="310">
        <f t="shared" si="18"/>
        <v>0</v>
      </c>
      <c r="J66" s="188"/>
      <c r="K66" s="311"/>
      <c r="L66" s="312"/>
      <c r="M66" s="233">
        <f t="shared" si="15"/>
        <v>0</v>
      </c>
      <c r="N66" s="236">
        <f t="shared" si="19"/>
        <v>0</v>
      </c>
      <c r="O66" s="1"/>
      <c r="P66" s="1"/>
      <c r="Q66" s="1"/>
      <c r="R66" s="1"/>
    </row>
    <row r="67" spans="1:18" x14ac:dyDescent="0.3">
      <c r="A67" s="308">
        <v>5</v>
      </c>
      <c r="B67" s="182" t="s">
        <v>22</v>
      </c>
      <c r="C67" s="233">
        <f>+'Costo di Produzione'!$G$37</f>
        <v>0</v>
      </c>
      <c r="D67" s="186"/>
      <c r="E67" s="186"/>
      <c r="F67" s="233">
        <f t="shared" si="16"/>
        <v>0</v>
      </c>
      <c r="G67" s="233">
        <f>+F67*O76</f>
        <v>0</v>
      </c>
      <c r="H67" s="309">
        <f t="shared" si="17"/>
        <v>0</v>
      </c>
      <c r="I67" s="310">
        <f t="shared" si="18"/>
        <v>0</v>
      </c>
      <c r="J67" s="188"/>
      <c r="K67" s="311"/>
      <c r="L67" s="312"/>
      <c r="M67" s="233">
        <f t="shared" si="15"/>
        <v>0</v>
      </c>
      <c r="N67" s="236">
        <f t="shared" si="19"/>
        <v>0</v>
      </c>
      <c r="O67" s="1"/>
      <c r="P67" s="1"/>
      <c r="Q67" s="1"/>
      <c r="R67" s="1"/>
    </row>
    <row r="68" spans="1:18" x14ac:dyDescent="0.3">
      <c r="A68" s="181">
        <v>6</v>
      </c>
      <c r="B68" s="182" t="s">
        <v>89</v>
      </c>
      <c r="C68" s="233">
        <f>+'Costo di Produzione'!$G$46</f>
        <v>0</v>
      </c>
      <c r="D68" s="186"/>
      <c r="E68" s="186"/>
      <c r="F68" s="233">
        <f t="shared" si="16"/>
        <v>0</v>
      </c>
      <c r="G68" s="233">
        <f>+F68*O76</f>
        <v>0</v>
      </c>
      <c r="H68" s="309">
        <f t="shared" si="17"/>
        <v>0</v>
      </c>
      <c r="I68" s="310">
        <f t="shared" si="18"/>
        <v>0</v>
      </c>
      <c r="J68" s="188"/>
      <c r="K68" s="311"/>
      <c r="L68" s="312"/>
      <c r="M68" s="233">
        <f t="shared" si="15"/>
        <v>0</v>
      </c>
      <c r="N68" s="236">
        <f t="shared" si="19"/>
        <v>0</v>
      </c>
      <c r="O68" s="1"/>
      <c r="P68" s="1"/>
      <c r="Q68" s="1"/>
      <c r="R68" s="1"/>
    </row>
    <row r="69" spans="1:18" x14ac:dyDescent="0.3">
      <c r="A69" s="181">
        <v>7</v>
      </c>
      <c r="B69" s="182" t="s">
        <v>77</v>
      </c>
      <c r="C69" s="233">
        <f>+'Costo di Produzione'!$G$56-'Costo di Produzione'!$G$89-'Costo di Produzione'!$G$90-'Costo di Produzione'!$G$91-'Costo di Produzione'!$G$92-'Costo di Produzione'!$G$98</f>
        <v>0</v>
      </c>
      <c r="D69" s="186"/>
      <c r="E69" s="186">
        <f>-O74+'Costo di Produzione'!$G$59</f>
        <v>0</v>
      </c>
      <c r="F69" s="233">
        <f t="shared" si="16"/>
        <v>0</v>
      </c>
      <c r="G69" s="233">
        <f>+F69*O76</f>
        <v>0</v>
      </c>
      <c r="H69" s="309">
        <f t="shared" si="17"/>
        <v>0</v>
      </c>
      <c r="I69" s="310">
        <f t="shared" si="18"/>
        <v>0</v>
      </c>
      <c r="J69" s="188"/>
      <c r="K69" s="311"/>
      <c r="L69" s="312"/>
      <c r="M69" s="233">
        <f t="shared" si="15"/>
        <v>0</v>
      </c>
      <c r="N69" s="236">
        <f t="shared" si="19"/>
        <v>0</v>
      </c>
      <c r="O69" s="1"/>
      <c r="P69" s="1"/>
      <c r="Q69" s="1"/>
      <c r="R69" s="1"/>
    </row>
    <row r="70" spans="1:18" ht="15" customHeight="1" x14ac:dyDescent="0.3">
      <c r="A70" s="189">
        <v>8</v>
      </c>
      <c r="B70" s="190" t="s">
        <v>217</v>
      </c>
      <c r="C70" s="228">
        <f>+'Costo di Produzione'!$G$65-'Costo di Produzione'!$G$93-'Costo di Produzione'!$G$99-'Costo di Produzione'!$G$100-'Costo di Produzione'!$G$101</f>
        <v>0</v>
      </c>
      <c r="D70" s="194"/>
      <c r="E70" s="194"/>
      <c r="F70" s="228">
        <f t="shared" si="16"/>
        <v>0</v>
      </c>
      <c r="G70" s="228">
        <f>+F70*O76</f>
        <v>0</v>
      </c>
      <c r="H70" s="313">
        <f t="shared" si="17"/>
        <v>0</v>
      </c>
      <c r="I70" s="314">
        <f t="shared" si="18"/>
        <v>0</v>
      </c>
      <c r="J70" s="196"/>
      <c r="K70" s="315"/>
      <c r="L70" s="316"/>
      <c r="M70" s="228">
        <f t="shared" si="15"/>
        <v>0</v>
      </c>
      <c r="N70" s="231">
        <f t="shared" si="19"/>
        <v>0</v>
      </c>
    </row>
    <row r="71" spans="1:18" ht="15.75" thickBot="1" x14ac:dyDescent="0.35">
      <c r="A71" s="559" t="s">
        <v>279</v>
      </c>
      <c r="B71" s="560"/>
      <c r="C71" s="317">
        <f>+SUM(C63:C70)</f>
        <v>0</v>
      </c>
      <c r="D71" s="317">
        <f>+SUM(D63:D70)</f>
        <v>0</v>
      </c>
      <c r="E71" s="317">
        <f>+SUM(E63:E70)</f>
        <v>0</v>
      </c>
      <c r="F71" s="317">
        <f>+SUM(F63:F70)</f>
        <v>0</v>
      </c>
      <c r="G71" s="317">
        <f>+SUM(G63:G70)</f>
        <v>0</v>
      </c>
      <c r="H71" s="270">
        <f t="shared" ref="H71:J71" si="20">+SUM(H63:H70)</f>
        <v>0</v>
      </c>
      <c r="I71" s="318">
        <f t="shared" si="20"/>
        <v>0</v>
      </c>
      <c r="J71" s="319">
        <f t="shared" si="20"/>
        <v>0</v>
      </c>
      <c r="K71" s="318">
        <f>+SUM(K63:K70)</f>
        <v>0</v>
      </c>
      <c r="L71" s="320">
        <f>+SUM(L63:L70)</f>
        <v>0</v>
      </c>
      <c r="M71" s="320">
        <f>+SUM(M63:M70)</f>
        <v>0</v>
      </c>
      <c r="N71" s="319">
        <f>+SUM(N63:N70)</f>
        <v>0</v>
      </c>
    </row>
    <row r="72" spans="1:18" x14ac:dyDescent="0.3">
      <c r="A72" s="218"/>
      <c r="B72" s="301" t="s">
        <v>121</v>
      </c>
      <c r="C72" s="303">
        <f>+'Costo di Produzione'!$G$102</f>
        <v>0</v>
      </c>
      <c r="D72" s="321"/>
      <c r="E72" s="321"/>
      <c r="F72" s="303">
        <f t="shared" ref="F72" si="21">+C72-E72</f>
        <v>0</v>
      </c>
      <c r="G72" s="201">
        <f>+F72*O76</f>
        <v>0</v>
      </c>
      <c r="H72" s="322"/>
      <c r="I72" s="323"/>
      <c r="J72" s="324"/>
      <c r="K72" s="284"/>
      <c r="L72" s="284"/>
      <c r="M72" s="284"/>
      <c r="N72" s="325"/>
    </row>
    <row r="73" spans="1:18" x14ac:dyDescent="0.3">
      <c r="A73" s="244"/>
      <c r="B73" s="182" t="s">
        <v>224</v>
      </c>
      <c r="C73" s="326"/>
      <c r="D73" s="309"/>
      <c r="E73" s="309"/>
      <c r="F73" s="309">
        <f>+E71+E72</f>
        <v>0</v>
      </c>
      <c r="G73" s="233">
        <f>+F73*O76</f>
        <v>0</v>
      </c>
      <c r="H73" s="327"/>
      <c r="I73" s="328"/>
      <c r="J73" s="309"/>
      <c r="K73" s="89"/>
      <c r="L73" s="89"/>
      <c r="M73" s="89"/>
      <c r="N73" s="329"/>
      <c r="O73" s="3" t="s">
        <v>278</v>
      </c>
    </row>
    <row r="74" spans="1:18" x14ac:dyDescent="0.3">
      <c r="A74" s="226"/>
      <c r="B74" s="330" t="s">
        <v>271</v>
      </c>
      <c r="C74" s="331"/>
      <c r="D74" s="332"/>
      <c r="E74" s="313"/>
      <c r="F74" s="313"/>
      <c r="G74" s="228"/>
      <c r="H74" s="333"/>
      <c r="I74" s="328"/>
      <c r="J74" s="309"/>
      <c r="K74" s="89"/>
      <c r="L74" s="89"/>
      <c r="M74" s="89"/>
      <c r="N74" s="329"/>
      <c r="O74" s="29">
        <f>+IF(D74&gt;(+D71+D72)*0.15,(+D71+D72)*0.15,+D74)</f>
        <v>0</v>
      </c>
    </row>
    <row r="75" spans="1:18" ht="17.100000000000001" customHeight="1" x14ac:dyDescent="0.3">
      <c r="A75" s="559" t="s">
        <v>130</v>
      </c>
      <c r="B75" s="560"/>
      <c r="C75" s="334">
        <f>+SUM(C71:C74)</f>
        <v>0</v>
      </c>
      <c r="D75" s="334">
        <f>+SUM(D71:D74)</f>
        <v>0</v>
      </c>
      <c r="E75" s="334">
        <f>+SUM(E71:E74)</f>
        <v>0</v>
      </c>
      <c r="F75" s="334">
        <f>+SUM(F71:F74)</f>
        <v>0</v>
      </c>
      <c r="G75" s="335">
        <f>-'Costo di Produzione'!$G$77</f>
        <v>0</v>
      </c>
      <c r="H75" s="336"/>
      <c r="I75" s="244"/>
      <c r="J75" s="309"/>
      <c r="K75" s="89"/>
      <c r="L75" s="89"/>
      <c r="M75" s="89"/>
      <c r="N75" s="329"/>
      <c r="O75" s="3" t="s">
        <v>301</v>
      </c>
    </row>
    <row r="76" spans="1:18" ht="15.75" thickBot="1" x14ac:dyDescent="0.35">
      <c r="A76" s="337"/>
      <c r="B76" s="338" t="s">
        <v>103</v>
      </c>
      <c r="C76" s="339">
        <f>-C75+'Costo di Produzione'!$G$71</f>
        <v>0</v>
      </c>
      <c r="D76" s="340"/>
      <c r="E76" s="340"/>
      <c r="F76" s="340"/>
      <c r="G76" s="340">
        <f>+G75-SUM(G71:G74)</f>
        <v>0</v>
      </c>
      <c r="H76" s="341"/>
      <c r="I76" s="169"/>
      <c r="J76" s="280"/>
      <c r="K76" s="280"/>
      <c r="L76" s="280"/>
      <c r="M76" s="280"/>
      <c r="N76" s="342"/>
      <c r="O76" s="30">
        <f>+IF(F75&gt;0,G75/F75,0)</f>
        <v>0</v>
      </c>
    </row>
    <row r="77" spans="1:18" x14ac:dyDescent="0.3">
      <c r="A77" s="359" t="s">
        <v>220</v>
      </c>
      <c r="B77" s="284"/>
      <c r="C77" s="284"/>
      <c r="D77" s="324"/>
      <c r="E77" s="324"/>
      <c r="F77" s="324"/>
      <c r="G77" s="324"/>
      <c r="H77" s="284"/>
      <c r="I77" s="284"/>
      <c r="J77" s="284"/>
      <c r="K77" s="284"/>
      <c r="L77" s="284"/>
      <c r="M77" s="284"/>
      <c r="N77" s="325"/>
    </row>
    <row r="78" spans="1:18" ht="30" customHeight="1" x14ac:dyDescent="0.3">
      <c r="A78" s="244"/>
      <c r="B78" s="602" t="s">
        <v>384</v>
      </c>
      <c r="C78" s="603"/>
      <c r="D78" s="603"/>
      <c r="E78" s="603"/>
      <c r="F78" s="603"/>
      <c r="G78" s="603"/>
      <c r="H78" s="603"/>
      <c r="I78" s="603"/>
      <c r="J78" s="603"/>
      <c r="K78" s="603"/>
      <c r="L78" s="603"/>
      <c r="M78" s="603"/>
      <c r="N78" s="604"/>
    </row>
    <row r="79" spans="1:18" ht="5.0999999999999996" customHeight="1" thickBot="1" x14ac:dyDescent="0.35">
      <c r="A79" s="244"/>
      <c r="B79" s="89"/>
      <c r="C79" s="89"/>
      <c r="D79" s="309"/>
      <c r="E79" s="309"/>
      <c r="F79" s="309"/>
      <c r="G79" s="309"/>
      <c r="H79" s="89"/>
      <c r="I79" s="89"/>
      <c r="J79" s="89"/>
      <c r="K79" s="89"/>
      <c r="L79" s="89"/>
      <c r="M79" s="89"/>
      <c r="N79" s="329"/>
    </row>
    <row r="80" spans="1:18" ht="15" customHeight="1" x14ac:dyDescent="0.3">
      <c r="A80" s="362" t="s">
        <v>226</v>
      </c>
      <c r="B80" s="343"/>
      <c r="C80" s="594" t="s">
        <v>227</v>
      </c>
      <c r="D80" s="590" t="s">
        <v>325</v>
      </c>
      <c r="E80" s="592" t="s">
        <v>324</v>
      </c>
      <c r="F80" s="594" t="s">
        <v>286</v>
      </c>
      <c r="G80" s="594" t="s">
        <v>323</v>
      </c>
      <c r="H80" s="596" t="s">
        <v>326</v>
      </c>
      <c r="I80" s="348"/>
      <c r="J80" s="348"/>
      <c r="K80" s="348"/>
      <c r="L80" s="89"/>
      <c r="M80" s="89"/>
      <c r="N80" s="329"/>
    </row>
    <row r="81" spans="1:18" x14ac:dyDescent="0.3">
      <c r="A81" s="244"/>
      <c r="B81" s="345"/>
      <c r="C81" s="595"/>
      <c r="D81" s="591"/>
      <c r="E81" s="593"/>
      <c r="F81" s="595"/>
      <c r="G81" s="595"/>
      <c r="H81" s="597"/>
      <c r="I81" s="348"/>
      <c r="J81" s="348"/>
      <c r="K81" s="348"/>
      <c r="L81" s="89"/>
      <c r="M81" s="89"/>
      <c r="N81" s="329"/>
    </row>
    <row r="82" spans="1:18" ht="15" customHeight="1" thickBot="1" x14ac:dyDescent="0.35">
      <c r="A82" s="169"/>
      <c r="B82" s="349"/>
      <c r="C82" s="213">
        <f>+IF($G$5="Girato Lazio",+$G$7*J71,L71)</f>
        <v>0</v>
      </c>
      <c r="D82" s="214">
        <f>+H71-IF($G$5="Speso Lazio",+M71,I71)</f>
        <v>0</v>
      </c>
      <c r="E82" s="350" t="str">
        <f>+IF(+$G$5="","SELEZ. OPZIONE",+IF(+$G$5="Speso Lazio",+M71,I71))</f>
        <v>SELEZ. OPZIONE</v>
      </c>
      <c r="F82" s="213" t="e">
        <f>+IF(D82&lt;(0.25*E82),D82,0.25*E82)</f>
        <v>#VALUE!</v>
      </c>
      <c r="G82" s="213">
        <f>+C82*0.15</f>
        <v>0</v>
      </c>
      <c r="H82" s="351" t="e">
        <f>+SUM(E82:G82)</f>
        <v>#VALUE!</v>
      </c>
      <c r="I82" s="352"/>
      <c r="J82" s="352"/>
      <c r="K82" s="352"/>
      <c r="L82" s="280"/>
      <c r="M82" s="280"/>
      <c r="N82" s="342"/>
    </row>
    <row r="83" spans="1:18" ht="5.0999999999999996" customHeight="1" thickBot="1" x14ac:dyDescent="0.35">
      <c r="A83" s="169"/>
      <c r="B83" s="280"/>
      <c r="C83" s="280"/>
      <c r="D83" s="280"/>
      <c r="E83" s="280"/>
      <c r="F83" s="280"/>
      <c r="G83" s="280"/>
      <c r="H83" s="280"/>
      <c r="I83" s="280"/>
      <c r="J83" s="280"/>
      <c r="K83" s="280"/>
      <c r="L83" s="280"/>
      <c r="M83" s="280"/>
      <c r="N83" s="342"/>
    </row>
    <row r="84" spans="1:18" ht="15" customHeight="1" thickBot="1" x14ac:dyDescent="0.35">
      <c r="A84" s="273"/>
      <c r="B84" s="361" t="s">
        <v>293</v>
      </c>
      <c r="C84" s="282">
        <f>+Coproduttori!$B$143</f>
        <v>0</v>
      </c>
      <c r="D84" s="283"/>
      <c r="E84" s="283"/>
      <c r="F84" s="283"/>
      <c r="G84" s="283"/>
      <c r="H84" s="283"/>
      <c r="I84" s="609" t="s">
        <v>126</v>
      </c>
      <c r="J84" s="610"/>
      <c r="K84" s="605" t="s">
        <v>127</v>
      </c>
      <c r="L84" s="606"/>
      <c r="M84" s="606"/>
      <c r="N84" s="607"/>
    </row>
    <row r="85" spans="1:18" ht="15" customHeight="1" x14ac:dyDescent="0.3">
      <c r="A85" s="362" t="s">
        <v>270</v>
      </c>
      <c r="B85" s="284"/>
      <c r="C85" s="284"/>
      <c r="D85" s="284"/>
      <c r="E85" s="284"/>
      <c r="F85" s="284"/>
      <c r="G85" s="284"/>
      <c r="H85" s="284"/>
      <c r="I85" s="611" t="str">
        <f>+IF($G$5="Girato Lazio","DA COMPILARE","NON COMPILARE")</f>
        <v>NON COMPILARE</v>
      </c>
      <c r="J85" s="612"/>
      <c r="K85" s="611" t="str">
        <f>+IF($G$5="Speso Lazio","DA COMPILARE","NON COMPILARE")</f>
        <v>NON COMPILARE</v>
      </c>
      <c r="L85" s="613"/>
      <c r="M85" s="613"/>
      <c r="N85" s="612"/>
    </row>
    <row r="86" spans="1:18" ht="15" customHeight="1" x14ac:dyDescent="0.3">
      <c r="A86" s="285"/>
      <c r="B86" s="286"/>
      <c r="C86" s="287" t="s">
        <v>124</v>
      </c>
      <c r="D86" s="288" t="s">
        <v>125</v>
      </c>
      <c r="E86" s="288" t="s">
        <v>276</v>
      </c>
      <c r="F86" s="288" t="s">
        <v>277</v>
      </c>
      <c r="G86" s="288" t="s">
        <v>281</v>
      </c>
      <c r="H86" s="288" t="s">
        <v>282</v>
      </c>
      <c r="I86" s="289" t="s">
        <v>283</v>
      </c>
      <c r="J86" s="290" t="s">
        <v>284</v>
      </c>
      <c r="K86" s="291" t="s">
        <v>287</v>
      </c>
      <c r="L86" s="292" t="s">
        <v>284</v>
      </c>
      <c r="M86" s="292" t="s">
        <v>288</v>
      </c>
      <c r="N86" s="293" t="s">
        <v>320</v>
      </c>
    </row>
    <row r="87" spans="1:18" ht="90" customHeight="1" x14ac:dyDescent="0.3">
      <c r="A87" s="294"/>
      <c r="B87" s="295"/>
      <c r="C87" s="296" t="s">
        <v>273</v>
      </c>
      <c r="D87" s="297" t="s">
        <v>274</v>
      </c>
      <c r="E87" s="297" t="s">
        <v>275</v>
      </c>
      <c r="F87" s="297" t="s">
        <v>290</v>
      </c>
      <c r="G87" s="297" t="s">
        <v>233</v>
      </c>
      <c r="H87" s="297" t="s">
        <v>319</v>
      </c>
      <c r="I87" s="298" t="s">
        <v>128</v>
      </c>
      <c r="J87" s="299" t="s">
        <v>285</v>
      </c>
      <c r="K87" s="298" t="s">
        <v>123</v>
      </c>
      <c r="L87" s="297" t="s">
        <v>129</v>
      </c>
      <c r="M87" s="297" t="s">
        <v>128</v>
      </c>
      <c r="N87" s="299" t="s">
        <v>321</v>
      </c>
    </row>
    <row r="88" spans="1:18" x14ac:dyDescent="0.3">
      <c r="A88" s="300">
        <v>1</v>
      </c>
      <c r="B88" s="301" t="s">
        <v>37</v>
      </c>
      <c r="C88" s="201">
        <f>+'Costo di Produzione'!$H$7-'Costo di Produzione'!$H$94-'Costo di Produzione'!$H$95</f>
        <v>0</v>
      </c>
      <c r="D88" s="302"/>
      <c r="E88" s="302"/>
      <c r="F88" s="201">
        <f>+C88-E88</f>
        <v>0</v>
      </c>
      <c r="G88" s="201">
        <f>+F88*O101</f>
        <v>0</v>
      </c>
      <c r="H88" s="303">
        <f>+F88-G88</f>
        <v>0</v>
      </c>
      <c r="I88" s="304">
        <f>+H88*$G$7</f>
        <v>0</v>
      </c>
      <c r="J88" s="305"/>
      <c r="K88" s="306"/>
      <c r="L88" s="307"/>
      <c r="M88" s="201">
        <f t="shared" ref="M88:M95" si="22">+IF(K88&gt;H88,H88,K88)</f>
        <v>0</v>
      </c>
      <c r="N88" s="203">
        <f>+H88-M88</f>
        <v>0</v>
      </c>
      <c r="O88" s="1"/>
      <c r="P88" s="1"/>
      <c r="Q88" s="1"/>
      <c r="R88" s="1"/>
    </row>
    <row r="89" spans="1:18" x14ac:dyDescent="0.3">
      <c r="A89" s="308">
        <v>2</v>
      </c>
      <c r="B89" s="182" t="s">
        <v>223</v>
      </c>
      <c r="C89" s="233">
        <f>+'Costo di Produzione'!$H$13-'Costo di Produzione'!$H$96</f>
        <v>0</v>
      </c>
      <c r="D89" s="186"/>
      <c r="E89" s="186"/>
      <c r="F89" s="233">
        <f t="shared" ref="F89:F95" si="23">+C89-E89</f>
        <v>0</v>
      </c>
      <c r="G89" s="233">
        <f>+F89*O101</f>
        <v>0</v>
      </c>
      <c r="H89" s="309">
        <f t="shared" ref="H89:H95" si="24">+F89-G89</f>
        <v>0</v>
      </c>
      <c r="I89" s="310">
        <f t="shared" ref="I89:I95" si="25">+H89*$G$7</f>
        <v>0</v>
      </c>
      <c r="J89" s="188"/>
      <c r="K89" s="311"/>
      <c r="L89" s="312"/>
      <c r="M89" s="233">
        <f t="shared" si="22"/>
        <v>0</v>
      </c>
      <c r="N89" s="236">
        <f t="shared" ref="N89:N95" si="26">+H89-M89</f>
        <v>0</v>
      </c>
      <c r="O89" s="1"/>
      <c r="P89" s="1"/>
      <c r="Q89" s="1"/>
      <c r="R89" s="1"/>
    </row>
    <row r="90" spans="1:18" x14ac:dyDescent="0.3">
      <c r="A90" s="181">
        <v>3</v>
      </c>
      <c r="B90" s="182" t="s">
        <v>8</v>
      </c>
      <c r="C90" s="233">
        <f>+'Costo di Produzione'!$H$16-'Costo di Produzione'!$H$97</f>
        <v>0</v>
      </c>
      <c r="D90" s="186"/>
      <c r="E90" s="186"/>
      <c r="F90" s="233">
        <f t="shared" si="23"/>
        <v>0</v>
      </c>
      <c r="G90" s="233">
        <f>+F90*O101</f>
        <v>0</v>
      </c>
      <c r="H90" s="309">
        <f t="shared" si="24"/>
        <v>0</v>
      </c>
      <c r="I90" s="310">
        <f t="shared" si="25"/>
        <v>0</v>
      </c>
      <c r="J90" s="188"/>
      <c r="K90" s="311"/>
      <c r="L90" s="312"/>
      <c r="M90" s="233">
        <f t="shared" si="22"/>
        <v>0</v>
      </c>
      <c r="N90" s="236">
        <f t="shared" si="26"/>
        <v>0</v>
      </c>
      <c r="O90" s="1"/>
      <c r="P90" s="1"/>
      <c r="Q90" s="1"/>
      <c r="R90" s="1"/>
    </row>
    <row r="91" spans="1:18" x14ac:dyDescent="0.3">
      <c r="A91" s="308">
        <v>4</v>
      </c>
      <c r="B91" s="182" t="s">
        <v>12</v>
      </c>
      <c r="C91" s="233">
        <f>+'Costo di Produzione'!$H$21</f>
        <v>0</v>
      </c>
      <c r="D91" s="186"/>
      <c r="E91" s="186"/>
      <c r="F91" s="233">
        <f t="shared" si="23"/>
        <v>0</v>
      </c>
      <c r="G91" s="233">
        <f>+F91*O101</f>
        <v>0</v>
      </c>
      <c r="H91" s="309">
        <f t="shared" si="24"/>
        <v>0</v>
      </c>
      <c r="I91" s="310">
        <f t="shared" si="25"/>
        <v>0</v>
      </c>
      <c r="J91" s="188"/>
      <c r="K91" s="311"/>
      <c r="L91" s="312"/>
      <c r="M91" s="233">
        <f t="shared" si="22"/>
        <v>0</v>
      </c>
      <c r="N91" s="236">
        <f t="shared" si="26"/>
        <v>0</v>
      </c>
      <c r="O91" s="1"/>
      <c r="P91" s="1"/>
      <c r="Q91" s="1"/>
      <c r="R91" s="1"/>
    </row>
    <row r="92" spans="1:18" x14ac:dyDescent="0.3">
      <c r="A92" s="308">
        <v>5</v>
      </c>
      <c r="B92" s="182" t="s">
        <v>22</v>
      </c>
      <c r="C92" s="233">
        <f>+'Costo di Produzione'!$H$37</f>
        <v>0</v>
      </c>
      <c r="D92" s="186"/>
      <c r="E92" s="186"/>
      <c r="F92" s="233">
        <f t="shared" si="23"/>
        <v>0</v>
      </c>
      <c r="G92" s="233">
        <f>+F92*O101</f>
        <v>0</v>
      </c>
      <c r="H92" s="309">
        <f t="shared" si="24"/>
        <v>0</v>
      </c>
      <c r="I92" s="310">
        <f t="shared" si="25"/>
        <v>0</v>
      </c>
      <c r="J92" s="188"/>
      <c r="K92" s="311"/>
      <c r="L92" s="312"/>
      <c r="M92" s="233">
        <f t="shared" si="22"/>
        <v>0</v>
      </c>
      <c r="N92" s="236">
        <f t="shared" si="26"/>
        <v>0</v>
      </c>
      <c r="O92" s="1"/>
      <c r="P92" s="1"/>
      <c r="Q92" s="1"/>
      <c r="R92" s="1"/>
    </row>
    <row r="93" spans="1:18" x14ac:dyDescent="0.3">
      <c r="A93" s="181">
        <v>6</v>
      </c>
      <c r="B93" s="182" t="s">
        <v>89</v>
      </c>
      <c r="C93" s="233">
        <f>+'Costo di Produzione'!$H$46</f>
        <v>0</v>
      </c>
      <c r="D93" s="186"/>
      <c r="E93" s="186"/>
      <c r="F93" s="233">
        <f t="shared" si="23"/>
        <v>0</v>
      </c>
      <c r="G93" s="233">
        <f>+F93*O101</f>
        <v>0</v>
      </c>
      <c r="H93" s="309">
        <f t="shared" si="24"/>
        <v>0</v>
      </c>
      <c r="I93" s="310">
        <f t="shared" si="25"/>
        <v>0</v>
      </c>
      <c r="J93" s="188"/>
      <c r="K93" s="311"/>
      <c r="L93" s="312"/>
      <c r="M93" s="233">
        <f t="shared" si="22"/>
        <v>0</v>
      </c>
      <c r="N93" s="236">
        <f t="shared" si="26"/>
        <v>0</v>
      </c>
      <c r="O93" s="1"/>
      <c r="P93" s="1"/>
      <c r="Q93" s="1"/>
      <c r="R93" s="1"/>
    </row>
    <row r="94" spans="1:18" x14ac:dyDescent="0.3">
      <c r="A94" s="181">
        <v>7</v>
      </c>
      <c r="B94" s="182" t="s">
        <v>77</v>
      </c>
      <c r="C94" s="233">
        <f>+'Costo di Produzione'!$H$56-'Costo di Produzione'!$H$89-'Costo di Produzione'!$H$90-'Costo di Produzione'!$H$91-'Costo di Produzione'!$H$92-'Costo di Produzione'!$H$98</f>
        <v>0</v>
      </c>
      <c r="D94" s="186"/>
      <c r="E94" s="186">
        <f>-O99+'Costo di Produzione'!$H$59</f>
        <v>0</v>
      </c>
      <c r="F94" s="233">
        <f t="shared" si="23"/>
        <v>0</v>
      </c>
      <c r="G94" s="233">
        <f>+F94*O101</f>
        <v>0</v>
      </c>
      <c r="H94" s="309">
        <f t="shared" si="24"/>
        <v>0</v>
      </c>
      <c r="I94" s="310">
        <f t="shared" si="25"/>
        <v>0</v>
      </c>
      <c r="J94" s="188"/>
      <c r="K94" s="311"/>
      <c r="L94" s="312"/>
      <c r="M94" s="233">
        <f t="shared" si="22"/>
        <v>0</v>
      </c>
      <c r="N94" s="236">
        <f t="shared" si="26"/>
        <v>0</v>
      </c>
      <c r="O94" s="1"/>
      <c r="P94" s="1"/>
      <c r="Q94" s="1"/>
      <c r="R94" s="1"/>
    </row>
    <row r="95" spans="1:18" ht="15" customHeight="1" x14ac:dyDescent="0.3">
      <c r="A95" s="189">
        <v>8</v>
      </c>
      <c r="B95" s="190" t="s">
        <v>217</v>
      </c>
      <c r="C95" s="228">
        <f>+'Costo di Produzione'!$H$65-'Costo di Produzione'!$H$93-'Costo di Produzione'!$H$99-'Costo di Produzione'!$H$100-'Costo di Produzione'!$H$101</f>
        <v>0</v>
      </c>
      <c r="D95" s="194"/>
      <c r="E95" s="194"/>
      <c r="F95" s="228">
        <f t="shared" si="23"/>
        <v>0</v>
      </c>
      <c r="G95" s="228">
        <f>+F95*O101</f>
        <v>0</v>
      </c>
      <c r="H95" s="313">
        <f t="shared" si="24"/>
        <v>0</v>
      </c>
      <c r="I95" s="314">
        <f t="shared" si="25"/>
        <v>0</v>
      </c>
      <c r="J95" s="196"/>
      <c r="K95" s="315"/>
      <c r="L95" s="316"/>
      <c r="M95" s="228">
        <f t="shared" si="22"/>
        <v>0</v>
      </c>
      <c r="N95" s="231">
        <f t="shared" si="26"/>
        <v>0</v>
      </c>
    </row>
    <row r="96" spans="1:18" ht="15.75" thickBot="1" x14ac:dyDescent="0.35">
      <c r="A96" s="614" t="s">
        <v>279</v>
      </c>
      <c r="B96" s="615"/>
      <c r="C96" s="353">
        <f>+SUM(C88:C95)</f>
        <v>0</v>
      </c>
      <c r="D96" s="353">
        <f>+SUM(D88:D95)</f>
        <v>0</v>
      </c>
      <c r="E96" s="353">
        <f>+SUM(E88:E95)</f>
        <v>0</v>
      </c>
      <c r="F96" s="353">
        <f>+SUM(F88:F95)</f>
        <v>0</v>
      </c>
      <c r="G96" s="353">
        <f>+SUM(G88:G95)</f>
        <v>0</v>
      </c>
      <c r="H96" s="320">
        <f t="shared" ref="H96:J96" si="27">+SUM(H88:H95)</f>
        <v>0</v>
      </c>
      <c r="I96" s="318">
        <f t="shared" si="27"/>
        <v>0</v>
      </c>
      <c r="J96" s="319">
        <f t="shared" si="27"/>
        <v>0</v>
      </c>
      <c r="K96" s="318">
        <f>+SUM(K88:K95)</f>
        <v>0</v>
      </c>
      <c r="L96" s="320">
        <f>+SUM(L88:L95)</f>
        <v>0</v>
      </c>
      <c r="M96" s="320">
        <f>+SUM(M88:M95)</f>
        <v>0</v>
      </c>
      <c r="N96" s="319">
        <f>+SUM(N88:N95)</f>
        <v>0</v>
      </c>
    </row>
    <row r="97" spans="1:15" x14ac:dyDescent="0.3">
      <c r="A97" s="217"/>
      <c r="B97" s="354" t="s">
        <v>121</v>
      </c>
      <c r="C97" s="324">
        <f>+'Costo di Produzione'!$H$102</f>
        <v>0</v>
      </c>
      <c r="D97" s="355"/>
      <c r="E97" s="355"/>
      <c r="F97" s="324">
        <f t="shared" ref="F97" si="28">+C97-E97</f>
        <v>0</v>
      </c>
      <c r="G97" s="178">
        <f>+F97*O101</f>
        <v>0</v>
      </c>
      <c r="H97" s="356"/>
      <c r="I97" s="324"/>
      <c r="J97" s="324"/>
      <c r="K97" s="284"/>
      <c r="L97" s="284"/>
      <c r="M97" s="284"/>
      <c r="N97" s="325"/>
    </row>
    <row r="98" spans="1:15" x14ac:dyDescent="0.3">
      <c r="A98" s="244"/>
      <c r="B98" s="182" t="s">
        <v>224</v>
      </c>
      <c r="C98" s="326"/>
      <c r="D98" s="309"/>
      <c r="E98" s="309"/>
      <c r="F98" s="309">
        <f>+E96+E97</f>
        <v>0</v>
      </c>
      <c r="G98" s="233">
        <f>+F98*O101</f>
        <v>0</v>
      </c>
      <c r="H98" s="327"/>
      <c r="I98" s="309"/>
      <c r="J98" s="309"/>
      <c r="K98" s="89"/>
      <c r="L98" s="89"/>
      <c r="M98" s="89"/>
      <c r="N98" s="329"/>
      <c r="O98" s="3" t="s">
        <v>278</v>
      </c>
    </row>
    <row r="99" spans="1:15" x14ac:dyDescent="0.3">
      <c r="A99" s="226"/>
      <c r="B99" s="330" t="s">
        <v>271</v>
      </c>
      <c r="C99" s="331"/>
      <c r="D99" s="332"/>
      <c r="E99" s="313"/>
      <c r="F99" s="313"/>
      <c r="G99" s="228"/>
      <c r="H99" s="333"/>
      <c r="I99" s="309"/>
      <c r="J99" s="309"/>
      <c r="K99" s="89"/>
      <c r="L99" s="89"/>
      <c r="M99" s="89"/>
      <c r="N99" s="329"/>
      <c r="O99" s="29">
        <f>+IF(D99&gt;(+D96+D97)*0.15,(+D96+D97)*0.15,+D99)</f>
        <v>0</v>
      </c>
    </row>
    <row r="100" spans="1:15" ht="17.100000000000001" customHeight="1" x14ac:dyDescent="0.3">
      <c r="A100" s="559" t="s">
        <v>130</v>
      </c>
      <c r="B100" s="560"/>
      <c r="C100" s="334">
        <f>+SUM(C96:C99)</f>
        <v>0</v>
      </c>
      <c r="D100" s="334">
        <f>+SUM(D96:D99)</f>
        <v>0</v>
      </c>
      <c r="E100" s="334">
        <f>+SUM(E96:E99)</f>
        <v>0</v>
      </c>
      <c r="F100" s="334">
        <f t="shared" ref="F100" si="29">+SUM(F96:F99)</f>
        <v>0</v>
      </c>
      <c r="G100" s="335">
        <f>-'Costo di Produzione'!$H$77</f>
        <v>0</v>
      </c>
      <c r="H100" s="336"/>
      <c r="I100" s="89"/>
      <c r="J100" s="309"/>
      <c r="K100" s="89"/>
      <c r="L100" s="89"/>
      <c r="M100" s="89"/>
      <c r="N100" s="329"/>
      <c r="O100" s="3" t="s">
        <v>301</v>
      </c>
    </row>
    <row r="101" spans="1:15" ht="15.75" thickBot="1" x14ac:dyDescent="0.35">
      <c r="A101" s="337"/>
      <c r="B101" s="338" t="s">
        <v>103</v>
      </c>
      <c r="C101" s="339">
        <f>-C100+'Costo di Produzione'!$H$71</f>
        <v>0</v>
      </c>
      <c r="D101" s="340"/>
      <c r="E101" s="340"/>
      <c r="F101" s="340"/>
      <c r="G101" s="340">
        <f>+G100-SUM(G96:G99)</f>
        <v>0</v>
      </c>
      <c r="H101" s="341"/>
      <c r="I101" s="280"/>
      <c r="J101" s="280"/>
      <c r="K101" s="280"/>
      <c r="L101" s="280"/>
      <c r="M101" s="280"/>
      <c r="N101" s="342"/>
      <c r="O101" s="30">
        <f>+IF(F100&gt;0,G100/F100,0)</f>
        <v>0</v>
      </c>
    </row>
    <row r="102" spans="1:15" x14ac:dyDescent="0.3">
      <c r="A102" s="359" t="s">
        <v>220</v>
      </c>
      <c r="B102" s="284"/>
      <c r="C102" s="284"/>
      <c r="D102" s="324"/>
      <c r="E102" s="324"/>
      <c r="F102" s="324"/>
      <c r="G102" s="324"/>
      <c r="H102" s="284"/>
      <c r="I102" s="284"/>
      <c r="J102" s="284"/>
      <c r="K102" s="284"/>
      <c r="L102" s="284"/>
      <c r="M102" s="284"/>
      <c r="N102" s="325"/>
    </row>
    <row r="103" spans="1:15" ht="30" customHeight="1" x14ac:dyDescent="0.3">
      <c r="A103" s="244"/>
      <c r="B103" s="602" t="s">
        <v>384</v>
      </c>
      <c r="C103" s="603"/>
      <c r="D103" s="603"/>
      <c r="E103" s="603"/>
      <c r="F103" s="603"/>
      <c r="G103" s="603"/>
      <c r="H103" s="603"/>
      <c r="I103" s="603"/>
      <c r="J103" s="603"/>
      <c r="K103" s="603"/>
      <c r="L103" s="603"/>
      <c r="M103" s="603"/>
      <c r="N103" s="604"/>
    </row>
    <row r="104" spans="1:15" ht="5.0999999999999996" customHeight="1" thickBot="1" x14ac:dyDescent="0.35">
      <c r="A104" s="244"/>
      <c r="B104" s="89"/>
      <c r="C104" s="89"/>
      <c r="D104" s="309"/>
      <c r="E104" s="309"/>
      <c r="F104" s="309"/>
      <c r="G104" s="309"/>
      <c r="H104" s="89"/>
      <c r="I104" s="89"/>
      <c r="J104" s="89"/>
      <c r="K104" s="89"/>
      <c r="L104" s="89"/>
      <c r="M104" s="89"/>
      <c r="N104" s="329"/>
    </row>
    <row r="105" spans="1:15" ht="15" customHeight="1" x14ac:dyDescent="0.3">
      <c r="A105" s="362" t="s">
        <v>226</v>
      </c>
      <c r="B105" s="343"/>
      <c r="C105" s="594" t="s">
        <v>227</v>
      </c>
      <c r="D105" s="590" t="s">
        <v>325</v>
      </c>
      <c r="E105" s="592" t="s">
        <v>324</v>
      </c>
      <c r="F105" s="594" t="s">
        <v>286</v>
      </c>
      <c r="G105" s="594" t="s">
        <v>323</v>
      </c>
      <c r="H105" s="596" t="s">
        <v>326</v>
      </c>
      <c r="I105" s="348"/>
      <c r="J105" s="348"/>
      <c r="K105" s="89"/>
      <c r="L105" s="89"/>
      <c r="M105" s="89"/>
      <c r="N105" s="329"/>
    </row>
    <row r="106" spans="1:15" x14ac:dyDescent="0.3">
      <c r="A106" s="244"/>
      <c r="B106" s="345"/>
      <c r="C106" s="595"/>
      <c r="D106" s="591"/>
      <c r="E106" s="593"/>
      <c r="F106" s="595"/>
      <c r="G106" s="595"/>
      <c r="H106" s="597"/>
      <c r="I106" s="348"/>
      <c r="J106" s="348"/>
      <c r="K106" s="89"/>
      <c r="L106" s="89"/>
      <c r="M106" s="89"/>
      <c r="N106" s="329"/>
    </row>
    <row r="107" spans="1:15" ht="15" customHeight="1" thickBot="1" x14ac:dyDescent="0.35">
      <c r="A107" s="169"/>
      <c r="B107" s="349"/>
      <c r="C107" s="213">
        <f>+IF($G$5="Girato Lazio",+$G$7*J96,+L96)</f>
        <v>0</v>
      </c>
      <c r="D107" s="214">
        <f>+H96-IF($G$5="Speso Lazio",+M96,I96)</f>
        <v>0</v>
      </c>
      <c r="E107" s="350" t="str">
        <f>+IF(+$G$5="","SELEZ. OPZIONE",+IF(+$G$5="Speso Lazio",+M96,I96))</f>
        <v>SELEZ. OPZIONE</v>
      </c>
      <c r="F107" s="213" t="e">
        <f>+IF(D107&lt;(0.25*E107),D107,0.25*E107)</f>
        <v>#VALUE!</v>
      </c>
      <c r="G107" s="213">
        <f>+C107*0.15</f>
        <v>0</v>
      </c>
      <c r="H107" s="351" t="e">
        <f>+SUM(E107:G107)</f>
        <v>#VALUE!</v>
      </c>
      <c r="I107" s="242"/>
      <c r="J107" s="242"/>
      <c r="K107" s="89"/>
      <c r="L107" s="89"/>
      <c r="M107" s="89"/>
      <c r="N107" s="329"/>
    </row>
    <row r="108" spans="1:15" ht="5.0999999999999996" customHeight="1" thickBot="1" x14ac:dyDescent="0.35">
      <c r="A108" s="169"/>
      <c r="B108" s="280"/>
      <c r="C108" s="280"/>
      <c r="D108" s="280"/>
      <c r="E108" s="280"/>
      <c r="F108" s="280"/>
      <c r="G108" s="280"/>
      <c r="H108" s="280"/>
      <c r="I108" s="280"/>
      <c r="J108" s="280"/>
      <c r="K108" s="280"/>
      <c r="L108" s="280"/>
      <c r="M108" s="280"/>
      <c r="N108" s="342"/>
    </row>
    <row r="109" spans="1:15" x14ac:dyDescent="0.3">
      <c r="A109" s="357"/>
      <c r="B109" s="357"/>
      <c r="C109" s="357"/>
      <c r="D109" s="357"/>
      <c r="E109" s="357"/>
      <c r="F109" s="357"/>
      <c r="G109" s="357"/>
      <c r="H109" s="357"/>
      <c r="I109" s="357"/>
      <c r="J109" s="357"/>
      <c r="K109" s="357"/>
      <c r="L109" s="357"/>
      <c r="M109" s="357"/>
      <c r="N109" s="357"/>
    </row>
    <row r="110" spans="1:15" x14ac:dyDescent="0.3">
      <c r="A110" s="357"/>
      <c r="B110" s="357" t="s">
        <v>428</v>
      </c>
      <c r="C110" s="357"/>
      <c r="D110" s="357"/>
      <c r="E110" s="358">
        <f>+E96+E71+E46+E21</f>
        <v>0</v>
      </c>
      <c r="F110" s="357"/>
      <c r="G110" s="357"/>
      <c r="H110" s="357"/>
      <c r="I110" s="357"/>
      <c r="J110" s="357"/>
      <c r="K110" s="357"/>
      <c r="L110" s="357"/>
      <c r="M110" s="357"/>
      <c r="N110" s="357"/>
    </row>
  </sheetData>
  <sheetProtection algorithmName="SHA-512" hashValue="I276AssK8oUXhiOWUTGNI71nbVmcWQYr/dyvIHlv21nUPOFLgk1ZB3HdIVqNHZP7+K1Y4vr19VafDuervVps/Q==" saltValue="cgLge70cvQxrFFRshnN/mA==" spinCount="100000" sheet="1" objects="1" scenarios="1"/>
  <mergeCells count="57">
    <mergeCell ref="D80:D81"/>
    <mergeCell ref="C80:C81"/>
    <mergeCell ref="H80:H81"/>
    <mergeCell ref="G80:G81"/>
    <mergeCell ref="F80:F81"/>
    <mergeCell ref="E80:E81"/>
    <mergeCell ref="A96:B96"/>
    <mergeCell ref="A100:B100"/>
    <mergeCell ref="B103:N103"/>
    <mergeCell ref="E105:E106"/>
    <mergeCell ref="F105:F106"/>
    <mergeCell ref="C105:C106"/>
    <mergeCell ref="D105:D106"/>
    <mergeCell ref="I85:J85"/>
    <mergeCell ref="K85:N85"/>
    <mergeCell ref="G105:G106"/>
    <mergeCell ref="H105:H106"/>
    <mergeCell ref="I84:J84"/>
    <mergeCell ref="K84:N84"/>
    <mergeCell ref="B78:N78"/>
    <mergeCell ref="G55:G56"/>
    <mergeCell ref="H55:H56"/>
    <mergeCell ref="I59:J59"/>
    <mergeCell ref="K59:N59"/>
    <mergeCell ref="I60:J60"/>
    <mergeCell ref="K60:N60"/>
    <mergeCell ref="C55:C56"/>
    <mergeCell ref="D55:D56"/>
    <mergeCell ref="E55:E56"/>
    <mergeCell ref="F55:F56"/>
    <mergeCell ref="A46:B46"/>
    <mergeCell ref="A50:B50"/>
    <mergeCell ref="B53:N53"/>
    <mergeCell ref="A71:B71"/>
    <mergeCell ref="A75:B75"/>
    <mergeCell ref="I35:J35"/>
    <mergeCell ref="K35:N35"/>
    <mergeCell ref="A25:B25"/>
    <mergeCell ref="C30:C31"/>
    <mergeCell ref="I34:J34"/>
    <mergeCell ref="K34:N34"/>
    <mergeCell ref="A1:N1"/>
    <mergeCell ref="A2:N2"/>
    <mergeCell ref="A3:N3"/>
    <mergeCell ref="D30:D31"/>
    <mergeCell ref="E30:E31"/>
    <mergeCell ref="F30:F31"/>
    <mergeCell ref="G30:G31"/>
    <mergeCell ref="H30:H31"/>
    <mergeCell ref="D6:F6"/>
    <mergeCell ref="B5:F5"/>
    <mergeCell ref="I10:J10"/>
    <mergeCell ref="B28:N28"/>
    <mergeCell ref="K9:N9"/>
    <mergeCell ref="K10:N10"/>
    <mergeCell ref="I9:J9"/>
    <mergeCell ref="A21:B21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52" fitToHeight="2" orientation="landscape" r:id="rId1"/>
  <headerFooter>
    <oddFooter>&amp;R&amp;P di &amp;N</oddFooter>
  </headerFooter>
  <rowBreaks count="1" manualBreakCount="1">
    <brk id="58" max="12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Tendine!$F$1:$F$2</xm:f>
          </x14:formula1>
          <xm:sqref>G5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7"/>
  <sheetViews>
    <sheetView topLeftCell="A27" zoomScale="125" zoomScaleNormal="125" zoomScaleSheetLayoutView="100" workbookViewId="0">
      <selection activeCell="G15" sqref="G15"/>
    </sheetView>
  </sheetViews>
  <sheetFormatPr defaultColWidth="9.42578125" defaultRowHeight="15" x14ac:dyDescent="0.3"/>
  <cols>
    <col min="1" max="1" width="2.5703125" style="1" customWidth="1"/>
    <col min="2" max="2" width="24.5703125" style="1" customWidth="1"/>
    <col min="3" max="3" width="12.85546875" style="1" customWidth="1"/>
    <col min="4" max="4" width="32.5703125" style="1" customWidth="1"/>
    <col min="5" max="5" width="16" style="1" customWidth="1"/>
    <col min="6" max="6" width="4.5703125" style="1" customWidth="1"/>
    <col min="7" max="7" width="16" style="1" customWidth="1"/>
    <col min="8" max="8" width="2.5703125" style="1" customWidth="1"/>
    <col min="9" max="9" width="17.42578125" style="1" customWidth="1"/>
    <col min="10" max="14" width="13.5703125" style="4" customWidth="1"/>
    <col min="15" max="16384" width="9.42578125" style="1"/>
  </cols>
  <sheetData>
    <row r="1" spans="1:16" ht="18" x14ac:dyDescent="0.35">
      <c r="A1" s="508" t="s">
        <v>302</v>
      </c>
      <c r="B1" s="509"/>
      <c r="C1" s="509"/>
      <c r="D1" s="509"/>
      <c r="E1" s="509"/>
      <c r="F1" s="509"/>
      <c r="G1" s="509"/>
      <c r="H1" s="510"/>
      <c r="I1" s="9"/>
      <c r="J1" s="9"/>
      <c r="K1" s="9"/>
      <c r="L1" s="9"/>
      <c r="M1" s="9"/>
      <c r="N1" s="9"/>
      <c r="O1" s="9"/>
      <c r="P1" s="9"/>
    </row>
    <row r="2" spans="1:16" ht="18" x14ac:dyDescent="0.35">
      <c r="A2" s="528">
        <f>+'Dati generali'!A2:D2</f>
        <v>0</v>
      </c>
      <c r="B2" s="529"/>
      <c r="C2" s="529"/>
      <c r="D2" s="529"/>
      <c r="E2" s="529"/>
      <c r="F2" s="529"/>
      <c r="G2" s="529"/>
      <c r="H2" s="530"/>
      <c r="I2" s="8"/>
      <c r="J2" s="8"/>
      <c r="K2" s="8"/>
      <c r="L2" s="8"/>
      <c r="M2" s="8"/>
      <c r="N2" s="8"/>
      <c r="O2" s="8"/>
      <c r="P2" s="8"/>
    </row>
    <row r="3" spans="1:16" s="11" customFormat="1" ht="39.75" customHeight="1" x14ac:dyDescent="0.35">
      <c r="A3" s="617" t="s">
        <v>228</v>
      </c>
      <c r="B3" s="618"/>
      <c r="C3" s="618"/>
      <c r="D3" s="618"/>
      <c r="E3" s="618"/>
      <c r="F3" s="618"/>
      <c r="G3" s="618"/>
      <c r="H3" s="619"/>
      <c r="I3" s="10"/>
      <c r="J3" s="10"/>
      <c r="K3" s="10"/>
      <c r="L3" s="10"/>
      <c r="M3" s="10"/>
      <c r="N3" s="10"/>
      <c r="O3" s="10"/>
      <c r="P3" s="10"/>
    </row>
    <row r="4" spans="1:16" ht="18" x14ac:dyDescent="0.35">
      <c r="A4" s="528">
        <f>+'Costi Ammissibili'!G5</f>
        <v>0</v>
      </c>
      <c r="B4" s="529"/>
      <c r="C4" s="529"/>
      <c r="D4" s="529"/>
      <c r="E4" s="529"/>
      <c r="F4" s="529"/>
      <c r="G4" s="529"/>
      <c r="H4" s="530"/>
      <c r="I4" s="8"/>
      <c r="J4" s="8"/>
      <c r="K4" s="8"/>
      <c r="L4" s="8"/>
      <c r="M4" s="8"/>
      <c r="N4" s="8"/>
      <c r="O4" s="8"/>
      <c r="P4" s="8"/>
    </row>
    <row r="5" spans="1:16" ht="18.75" thickBot="1" x14ac:dyDescent="0.4">
      <c r="A5" s="531" t="s">
        <v>383</v>
      </c>
      <c r="B5" s="532"/>
      <c r="C5" s="532"/>
      <c r="D5" s="532"/>
      <c r="E5" s="532"/>
      <c r="F5" s="532"/>
      <c r="G5" s="620"/>
      <c r="H5" s="533"/>
      <c r="I5" s="9"/>
      <c r="J5" s="9"/>
      <c r="K5" s="9"/>
      <c r="L5" s="9"/>
      <c r="M5" s="9"/>
      <c r="N5" s="9"/>
      <c r="O5" s="9"/>
      <c r="P5" s="9"/>
    </row>
    <row r="6" spans="1:16" ht="15" customHeight="1" x14ac:dyDescent="0.3">
      <c r="A6" s="244"/>
      <c r="B6" s="89" t="s">
        <v>327</v>
      </c>
      <c r="C6" s="89"/>
      <c r="D6" s="89"/>
      <c r="E6" s="89"/>
      <c r="F6" s="89"/>
      <c r="G6" s="482" t="e">
        <f>+'Costi Ammissibili'!H32</f>
        <v>#VALUE!</v>
      </c>
      <c r="H6" s="329"/>
      <c r="J6" s="1"/>
      <c r="K6" s="1"/>
      <c r="L6" s="1"/>
      <c r="M6" s="1"/>
      <c r="N6" s="1"/>
    </row>
    <row r="7" spans="1:16" ht="15" customHeight="1" x14ac:dyDescent="0.3">
      <c r="A7" s="244"/>
      <c r="B7" s="89" t="s">
        <v>328</v>
      </c>
      <c r="C7" s="89"/>
      <c r="D7" s="89"/>
      <c r="E7" s="89"/>
      <c r="F7" s="89"/>
      <c r="G7" s="482" t="e">
        <f>+'Costi Ammissibili'!H57</f>
        <v>#VALUE!</v>
      </c>
      <c r="H7" s="329"/>
    </row>
    <row r="8" spans="1:16" ht="15" customHeight="1" x14ac:dyDescent="0.3">
      <c r="A8" s="244"/>
      <c r="B8" s="89" t="s">
        <v>329</v>
      </c>
      <c r="C8" s="89"/>
      <c r="D8" s="89"/>
      <c r="E8" s="89"/>
      <c r="F8" s="89"/>
      <c r="G8" s="482" t="e">
        <f>+'Costi Ammissibili'!H82</f>
        <v>#VALUE!</v>
      </c>
      <c r="H8" s="329"/>
    </row>
    <row r="9" spans="1:16" ht="15" customHeight="1" x14ac:dyDescent="0.3">
      <c r="A9" s="244"/>
      <c r="B9" s="89" t="s">
        <v>330</v>
      </c>
      <c r="C9" s="89"/>
      <c r="D9" s="89"/>
      <c r="E9" s="89"/>
      <c r="F9" s="89"/>
      <c r="G9" s="482" t="e">
        <f>+'Costi Ammissibili'!H107</f>
        <v>#VALUE!</v>
      </c>
      <c r="H9" s="329"/>
    </row>
    <row r="10" spans="1:16" ht="15" customHeight="1" x14ac:dyDescent="0.3">
      <c r="A10" s="244"/>
      <c r="B10" s="499" t="s">
        <v>331</v>
      </c>
      <c r="C10" s="389"/>
      <c r="D10" s="389"/>
      <c r="E10" s="389"/>
      <c r="F10" s="389"/>
      <c r="G10" s="271" t="e">
        <f>+SUM(G6:G9)</f>
        <v>#VALUE!</v>
      </c>
      <c r="H10" s="268"/>
    </row>
    <row r="11" spans="1:16" ht="8.1" customHeight="1" x14ac:dyDescent="0.3">
      <c r="A11" s="244"/>
      <c r="B11" s="389"/>
      <c r="C11" s="389"/>
      <c r="D11" s="389"/>
      <c r="E11" s="389"/>
      <c r="F11" s="389"/>
      <c r="G11" s="242"/>
      <c r="H11" s="268"/>
    </row>
    <row r="12" spans="1:16" ht="15" customHeight="1" x14ac:dyDescent="0.3">
      <c r="A12" s="244"/>
      <c r="B12" s="278" t="s">
        <v>429</v>
      </c>
      <c r="C12" s="483">
        <f>+'Costi Ammissibili'!E110</f>
        <v>0</v>
      </c>
      <c r="D12" s="278" t="s">
        <v>430</v>
      </c>
      <c r="E12" s="278"/>
      <c r="F12" s="278"/>
      <c r="G12" s="484"/>
      <c r="H12" s="268"/>
    </row>
    <row r="13" spans="1:16" ht="15" customHeight="1" x14ac:dyDescent="0.3">
      <c r="A13" s="244"/>
      <c r="B13" s="621" t="s">
        <v>431</v>
      </c>
      <c r="C13" s="621"/>
      <c r="D13" s="621"/>
      <c r="E13" s="621"/>
      <c r="F13" s="621"/>
      <c r="G13" s="621"/>
      <c r="H13" s="268"/>
    </row>
    <row r="14" spans="1:16" ht="8.1" customHeight="1" x14ac:dyDescent="0.3">
      <c r="A14" s="244"/>
      <c r="B14" s="89"/>
      <c r="C14" s="89"/>
      <c r="D14" s="89"/>
      <c r="E14" s="89"/>
      <c r="F14" s="89"/>
      <c r="G14" s="233"/>
      <c r="H14" s="236"/>
    </row>
    <row r="15" spans="1:16" ht="15" customHeight="1" x14ac:dyDescent="0.3">
      <c r="A15" s="244"/>
      <c r="B15" s="89" t="s">
        <v>332</v>
      </c>
      <c r="C15" s="89"/>
      <c r="D15" s="89"/>
      <c r="E15" s="89"/>
      <c r="F15" s="89"/>
      <c r="G15" s="485" t="str">
        <f>+IF(I15=TRUE,"FALSO","VERO")</f>
        <v>FALSO</v>
      </c>
      <c r="H15" s="486"/>
      <c r="I15" s="48" t="b">
        <f>OR(Coproduttori!D151&lt;20%,Coproduttori!D156&lt;20%)</f>
        <v>1</v>
      </c>
    </row>
    <row r="16" spans="1:16" ht="15" customHeight="1" x14ac:dyDescent="0.3">
      <c r="A16" s="244"/>
      <c r="B16" s="89"/>
      <c r="C16" s="89"/>
      <c r="D16" s="89"/>
      <c r="E16" s="89"/>
      <c r="F16" s="89"/>
      <c r="G16" s="487" t="s">
        <v>229</v>
      </c>
      <c r="H16" s="486"/>
    </row>
    <row r="17" spans="1:9" ht="15" customHeight="1" x14ac:dyDescent="0.3">
      <c r="A17" s="244"/>
      <c r="B17" s="89" t="s">
        <v>231</v>
      </c>
      <c r="C17" s="89"/>
      <c r="D17" s="89"/>
      <c r="E17" s="89"/>
      <c r="F17" s="89"/>
      <c r="G17" s="488" t="s">
        <v>139</v>
      </c>
      <c r="H17" s="486"/>
    </row>
    <row r="18" spans="1:9" ht="11.45" customHeight="1" x14ac:dyDescent="0.3">
      <c r="A18" s="244"/>
      <c r="B18" s="89"/>
      <c r="C18" s="89"/>
      <c r="D18" s="89"/>
      <c r="E18" s="89"/>
      <c r="F18" s="89"/>
      <c r="G18" s="487" t="s">
        <v>230</v>
      </c>
      <c r="H18" s="486"/>
    </row>
    <row r="19" spans="1:9" ht="15" customHeight="1" x14ac:dyDescent="0.3">
      <c r="A19" s="244"/>
      <c r="B19" s="616" t="s">
        <v>444</v>
      </c>
      <c r="C19" s="616"/>
      <c r="D19" s="616"/>
      <c r="E19" s="616"/>
      <c r="F19" s="616"/>
      <c r="G19" s="488" t="str">
        <f>+IF(G17="SI","SI","NO")</f>
        <v>NO</v>
      </c>
      <c r="H19" s="486"/>
    </row>
    <row r="20" spans="1:9" ht="5.0999999999999996" customHeight="1" x14ac:dyDescent="0.3">
      <c r="A20" s="244"/>
      <c r="B20" s="616"/>
      <c r="C20" s="616"/>
      <c r="D20" s="616"/>
      <c r="E20" s="616"/>
      <c r="F20" s="616"/>
      <c r="G20" s="400"/>
      <c r="H20" s="486"/>
    </row>
    <row r="21" spans="1:9" ht="30" customHeight="1" x14ac:dyDescent="0.3">
      <c r="A21" s="244"/>
      <c r="B21" s="626" t="s">
        <v>138</v>
      </c>
      <c r="C21" s="626"/>
      <c r="D21" s="626"/>
      <c r="E21" s="626"/>
      <c r="F21" s="626"/>
      <c r="G21" s="626"/>
      <c r="H21" s="329"/>
    </row>
    <row r="22" spans="1:9" x14ac:dyDescent="0.3">
      <c r="A22" s="244"/>
      <c r="B22" s="627"/>
      <c r="C22" s="628"/>
      <c r="D22" s="628"/>
      <c r="E22" s="628"/>
      <c r="F22" s="628"/>
      <c r="G22" s="629"/>
      <c r="H22" s="489"/>
    </row>
    <row r="23" spans="1:9" ht="54.75" customHeight="1" x14ac:dyDescent="0.3">
      <c r="A23" s="244"/>
      <c r="B23" s="630"/>
      <c r="C23" s="631"/>
      <c r="D23" s="631"/>
      <c r="E23" s="631"/>
      <c r="F23" s="631"/>
      <c r="G23" s="632"/>
      <c r="H23" s="489"/>
    </row>
    <row r="24" spans="1:9" ht="5.0999999999999996" customHeight="1" x14ac:dyDescent="0.3">
      <c r="A24" s="244"/>
      <c r="B24" s="490"/>
      <c r="C24" s="490"/>
      <c r="D24" s="490"/>
      <c r="E24" s="490"/>
      <c r="F24" s="490"/>
      <c r="G24" s="490"/>
      <c r="H24" s="489"/>
    </row>
    <row r="25" spans="1:9" ht="54" customHeight="1" x14ac:dyDescent="0.3">
      <c r="A25" s="244"/>
      <c r="B25" s="633" t="s">
        <v>445</v>
      </c>
      <c r="C25" s="633"/>
      <c r="D25" s="633"/>
      <c r="E25" s="633"/>
      <c r="F25" s="633"/>
      <c r="G25" s="633"/>
      <c r="H25" s="489"/>
    </row>
    <row r="26" spans="1:9" ht="15" customHeight="1" x14ac:dyDescent="0.3">
      <c r="A26" s="244"/>
      <c r="B26" s="634"/>
      <c r="C26" s="634"/>
      <c r="D26" s="634"/>
      <c r="E26" s="634"/>
      <c r="F26" s="634"/>
      <c r="G26" s="634"/>
      <c r="H26" s="489"/>
    </row>
    <row r="27" spans="1:9" ht="47.1" customHeight="1" x14ac:dyDescent="0.3">
      <c r="A27" s="244"/>
      <c r="B27" s="635" t="s">
        <v>446</v>
      </c>
      <c r="C27" s="635"/>
      <c r="D27" s="635"/>
      <c r="E27" s="635"/>
      <c r="F27" s="635"/>
      <c r="G27" s="635"/>
      <c r="H27" s="236"/>
    </row>
    <row r="28" spans="1:9" ht="15" customHeight="1" x14ac:dyDescent="0.3">
      <c r="A28" s="244"/>
      <c r="B28" s="624" t="s">
        <v>447</v>
      </c>
      <c r="C28" s="624"/>
      <c r="D28" s="624"/>
      <c r="E28" s="624"/>
      <c r="F28" s="491"/>
      <c r="G28" s="492">
        <v>0</v>
      </c>
      <c r="H28" s="236"/>
    </row>
    <row r="29" spans="1:9" ht="13.35" customHeight="1" x14ac:dyDescent="0.3">
      <c r="A29" s="244"/>
      <c r="B29" s="625" t="s">
        <v>416</v>
      </c>
      <c r="C29" s="625"/>
      <c r="D29" s="625"/>
      <c r="E29" s="625"/>
      <c r="F29" s="625"/>
      <c r="G29" s="625"/>
      <c r="H29" s="236"/>
    </row>
    <row r="30" spans="1:9" ht="38.1" customHeight="1" x14ac:dyDescent="0.3">
      <c r="A30" s="244"/>
      <c r="B30" s="493" t="s">
        <v>417</v>
      </c>
      <c r="C30" s="493"/>
      <c r="D30" s="89"/>
      <c r="E30" s="500" t="s">
        <v>409</v>
      </c>
      <c r="F30" s="501"/>
      <c r="G30" s="500" t="s">
        <v>410</v>
      </c>
      <c r="H30" s="236"/>
    </row>
    <row r="31" spans="1:9" ht="15" customHeight="1" x14ac:dyDescent="0.3">
      <c r="A31" s="244"/>
      <c r="B31" s="622" t="s">
        <v>449</v>
      </c>
      <c r="C31" s="622"/>
      <c r="D31" s="622"/>
      <c r="E31" s="377" t="e">
        <f>+IF(I31&gt;600000,600000,+I31)</f>
        <v>#VALUE!</v>
      </c>
      <c r="F31" s="495"/>
      <c r="G31" s="377" t="e">
        <f>+E31*(1-$G$28)</f>
        <v>#VALUE!</v>
      </c>
      <c r="H31" s="236"/>
      <c r="I31" s="4" t="e">
        <f>+IF(G15="VERO",0.35*G10,0.3*G10)</f>
        <v>#VALUE!</v>
      </c>
    </row>
    <row r="32" spans="1:9" ht="32.1" customHeight="1" x14ac:dyDescent="0.3">
      <c r="A32" s="244"/>
      <c r="B32" s="622"/>
      <c r="C32" s="622"/>
      <c r="D32" s="622"/>
      <c r="E32" s="233"/>
      <c r="F32" s="495"/>
      <c r="G32" s="89"/>
      <c r="H32" s="236"/>
      <c r="I32" s="4"/>
    </row>
    <row r="33" spans="1:9" ht="9.6" customHeight="1" x14ac:dyDescent="0.3">
      <c r="A33" s="244"/>
      <c r="B33" s="494"/>
      <c r="C33" s="494"/>
      <c r="D33" s="494"/>
      <c r="E33" s="233"/>
      <c r="F33" s="495"/>
      <c r="G33" s="89"/>
      <c r="H33" s="236"/>
      <c r="I33" s="4"/>
    </row>
    <row r="34" spans="1:9" ht="8.4499999999999993" customHeight="1" x14ac:dyDescent="0.3">
      <c r="A34" s="244"/>
      <c r="B34" s="494"/>
      <c r="C34" s="494"/>
      <c r="D34" s="494"/>
      <c r="E34" s="233"/>
      <c r="F34" s="495"/>
      <c r="G34" s="89"/>
      <c r="H34" s="236"/>
      <c r="I34" s="4"/>
    </row>
    <row r="35" spans="1:9" ht="15" customHeight="1" x14ac:dyDescent="0.3">
      <c r="A35" s="244"/>
      <c r="B35" s="623" t="s">
        <v>450</v>
      </c>
      <c r="C35" s="623"/>
      <c r="D35" s="623"/>
      <c r="E35" s="377">
        <f>+IF(I35&gt;140000,140000,+I35)</f>
        <v>0</v>
      </c>
      <c r="F35" s="495"/>
      <c r="G35" s="377">
        <f>+E35*(1-$G$28)</f>
        <v>0</v>
      </c>
      <c r="H35" s="236"/>
      <c r="I35" s="4">
        <f>+IF(G19="SI",0.05*G10,0)</f>
        <v>0</v>
      </c>
    </row>
    <row r="36" spans="1:9" ht="15" customHeight="1" x14ac:dyDescent="0.3">
      <c r="A36" s="244"/>
      <c r="B36" s="623"/>
      <c r="C36" s="623"/>
      <c r="D36" s="623"/>
      <c r="E36" s="233"/>
      <c r="F36" s="495"/>
      <c r="G36" s="233"/>
      <c r="H36" s="236"/>
      <c r="I36" s="4"/>
    </row>
    <row r="37" spans="1:9" ht="12" customHeight="1" x14ac:dyDescent="0.3">
      <c r="A37" s="244"/>
      <c r="B37" s="623"/>
      <c r="C37" s="623"/>
      <c r="D37" s="623"/>
      <c r="E37" s="233"/>
      <c r="F37" s="495"/>
      <c r="G37" s="89"/>
      <c r="H37" s="236"/>
      <c r="I37" s="4"/>
    </row>
    <row r="38" spans="1:9" ht="15" customHeight="1" x14ac:dyDescent="0.3">
      <c r="A38" s="244"/>
      <c r="B38" s="623" t="s">
        <v>451</v>
      </c>
      <c r="C38" s="623"/>
      <c r="D38" s="623"/>
      <c r="E38" s="377">
        <f>+IF(I38&gt;260000,260000,+I38)</f>
        <v>0</v>
      </c>
      <c r="F38" s="495"/>
      <c r="G38" s="377">
        <f>+E38*(1-$G$28)</f>
        <v>0</v>
      </c>
      <c r="H38" s="236"/>
      <c r="I38" s="4">
        <f>+IF(G17="SI",+IF(G15="VERO",0.1*G10,0.05*G10),0)</f>
        <v>0</v>
      </c>
    </row>
    <row r="39" spans="1:9" ht="47.1" customHeight="1" x14ac:dyDescent="0.3">
      <c r="A39" s="244"/>
      <c r="B39" s="623"/>
      <c r="C39" s="623"/>
      <c r="D39" s="623"/>
      <c r="E39" s="233"/>
      <c r="F39" s="495"/>
      <c r="G39" s="89"/>
      <c r="H39" s="236"/>
    </row>
    <row r="40" spans="1:9" ht="5.0999999999999996" customHeight="1" x14ac:dyDescent="0.3">
      <c r="A40" s="244"/>
      <c r="B40" s="495"/>
      <c r="C40" s="495"/>
      <c r="D40" s="495"/>
      <c r="E40" s="233"/>
      <c r="F40" s="495"/>
      <c r="G40" s="89"/>
      <c r="H40" s="236"/>
    </row>
    <row r="41" spans="1:9" ht="15" customHeight="1" x14ac:dyDescent="0.3">
      <c r="A41" s="244"/>
      <c r="B41" s="389" t="s">
        <v>408</v>
      </c>
      <c r="C41" s="389"/>
      <c r="D41" s="389"/>
      <c r="E41" s="271" t="e">
        <f>+E31+E35+E38</f>
        <v>#VALUE!</v>
      </c>
      <c r="F41" s="389"/>
      <c r="G41" s="271" t="e">
        <f>+G31+G35+G38</f>
        <v>#VALUE!</v>
      </c>
      <c r="H41" s="268"/>
      <c r="I41" s="502" t="e">
        <f>+G41/G10</f>
        <v>#VALUE!</v>
      </c>
    </row>
    <row r="42" spans="1:9" ht="5.0999999999999996" customHeight="1" x14ac:dyDescent="0.3">
      <c r="A42" s="244"/>
      <c r="B42" s="389"/>
      <c r="C42" s="389"/>
      <c r="D42" s="389"/>
      <c r="E42" s="242"/>
      <c r="F42" s="389"/>
      <c r="G42" s="89"/>
      <c r="H42" s="268"/>
    </row>
    <row r="43" spans="1:9" ht="15" customHeight="1" x14ac:dyDescent="0.3">
      <c r="A43" s="244"/>
      <c r="B43" s="496" t="s">
        <v>131</v>
      </c>
      <c r="C43" s="496"/>
      <c r="D43" s="496"/>
      <c r="E43" s="497" t="e">
        <f>+E$41/G$10*G6</f>
        <v>#VALUE!</v>
      </c>
      <c r="F43" s="89"/>
      <c r="G43" s="377" t="e">
        <f>+E43*(1-$G$28)</f>
        <v>#VALUE!</v>
      </c>
      <c r="H43" s="498"/>
    </row>
    <row r="44" spans="1:9" ht="15" customHeight="1" x14ac:dyDescent="0.3">
      <c r="A44" s="244"/>
      <c r="B44" s="496" t="s">
        <v>132</v>
      </c>
      <c r="C44" s="496"/>
      <c r="D44" s="496"/>
      <c r="E44" s="497" t="e">
        <f>+E$41/G$10*G7</f>
        <v>#VALUE!</v>
      </c>
      <c r="F44" s="89"/>
      <c r="G44" s="377" t="e">
        <f t="shared" ref="G44:G46" si="0">+E44*(1-$G$28)</f>
        <v>#VALUE!</v>
      </c>
      <c r="H44" s="498"/>
    </row>
    <row r="45" spans="1:9" ht="15" customHeight="1" x14ac:dyDescent="0.3">
      <c r="A45" s="244"/>
      <c r="B45" s="496" t="s">
        <v>133</v>
      </c>
      <c r="C45" s="496"/>
      <c r="D45" s="496"/>
      <c r="E45" s="497" t="e">
        <f>+E$41/G$10*G8</f>
        <v>#VALUE!</v>
      </c>
      <c r="F45" s="89"/>
      <c r="G45" s="377" t="e">
        <f t="shared" si="0"/>
        <v>#VALUE!</v>
      </c>
      <c r="H45" s="498"/>
    </row>
    <row r="46" spans="1:9" ht="15" customHeight="1" x14ac:dyDescent="0.3">
      <c r="A46" s="244"/>
      <c r="B46" s="496" t="s">
        <v>134</v>
      </c>
      <c r="C46" s="496"/>
      <c r="D46" s="496"/>
      <c r="E46" s="497" t="e">
        <f>+E$41/G$10*G9</f>
        <v>#VALUE!</v>
      </c>
      <c r="F46" s="89"/>
      <c r="G46" s="377" t="e">
        <f t="shared" si="0"/>
        <v>#VALUE!</v>
      </c>
      <c r="H46" s="498"/>
    </row>
    <row r="47" spans="1:9" ht="8.1" customHeight="1" thickBot="1" x14ac:dyDescent="0.35">
      <c r="A47" s="169"/>
      <c r="B47" s="280"/>
      <c r="C47" s="280"/>
      <c r="D47" s="280"/>
      <c r="E47" s="280"/>
      <c r="F47" s="280"/>
      <c r="G47" s="280"/>
      <c r="H47" s="342"/>
    </row>
  </sheetData>
  <sheetProtection algorithmName="SHA-512" hashValue="ShtM3zS7gQJ31DsOAoZwqBxqpr1Gh2GsM6PQqYKT7KyLPW/d4xxPML3fTf9mHA8cP8Ro7nVD5dexnL1HwEUTXg==" saltValue="SGMQDRXUAm6/bLY3dzr9WA==" spinCount="100000" sheet="1" objects="1" scenarios="1"/>
  <mergeCells count="17">
    <mergeCell ref="B21:G21"/>
    <mergeCell ref="B22:G23"/>
    <mergeCell ref="B25:G25"/>
    <mergeCell ref="B26:G26"/>
    <mergeCell ref="B27:G27"/>
    <mergeCell ref="B31:D32"/>
    <mergeCell ref="B35:D37"/>
    <mergeCell ref="B38:D39"/>
    <mergeCell ref="B28:E28"/>
    <mergeCell ref="B29:G29"/>
    <mergeCell ref="B19:F20"/>
    <mergeCell ref="A1:H1"/>
    <mergeCell ref="A2:H2"/>
    <mergeCell ref="A3:H3"/>
    <mergeCell ref="A4:H4"/>
    <mergeCell ref="A5:H5"/>
    <mergeCell ref="B13:G13"/>
  </mergeCells>
  <conditionalFormatting sqref="G28">
    <cfRule type="cellIs" dxfId="0" priority="1" operator="greaterThan">
      <formula>0.2</formula>
    </cfRule>
  </conditionalFormatting>
  <dataValidations disablePrompts="1" count="1">
    <dataValidation type="decimal" allowBlank="1" showInputMessage="1" showErrorMessage="1" sqref="G28" xr:uid="{B596ADED-28B8-4689-AD70-9AE6A7545FF2}">
      <formula1>0</formula1>
      <formula2>0.9999</formula2>
    </dataValidation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85" orientation="portrait" r:id="rId1"/>
  <headerFooter>
    <oddFooter>&amp;R&amp;P di &amp;N</oddFooter>
  </headerFooter>
  <ignoredErrors>
    <ignoredError sqref="I41" evalError="1"/>
  </ignoredError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500-000000000000}">
          <x14:formula1>
            <xm:f>Tendine!$A$1:$A$2</xm:f>
          </x14:formula1>
          <xm:sqref>G17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F60"/>
  <sheetViews>
    <sheetView zoomScaleNormal="100" zoomScaleSheetLayoutView="100" workbookViewId="0">
      <pane xSplit="1" ySplit="4" topLeftCell="B10" activePane="bottomRight" state="frozen"/>
      <selection activeCell="D101" sqref="D101"/>
      <selection pane="topRight" activeCell="D101" sqref="D101"/>
      <selection pane="bottomLeft" activeCell="D101" sqref="D101"/>
      <selection pane="bottomRight" activeCell="D29" sqref="D29"/>
    </sheetView>
  </sheetViews>
  <sheetFormatPr defaultColWidth="9.42578125" defaultRowHeight="15" x14ac:dyDescent="0.3"/>
  <cols>
    <col min="1" max="1" width="55.5703125" style="1" customWidth="1"/>
    <col min="2" max="3" width="13.5703125" style="6" customWidth="1"/>
    <col min="4" max="9" width="13.5703125" style="1" customWidth="1"/>
    <col min="10" max="10" width="13.5703125" style="6" customWidth="1"/>
    <col min="11" max="19" width="13.5703125" style="1" customWidth="1"/>
    <col min="20" max="16384" width="9.42578125" style="1"/>
  </cols>
  <sheetData>
    <row r="1" spans="1:32" ht="15.75" customHeight="1" x14ac:dyDescent="0.35">
      <c r="A1" s="508" t="s">
        <v>302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10"/>
    </row>
    <row r="2" spans="1:32" ht="18" x14ac:dyDescent="0.3">
      <c r="A2" s="643">
        <f>+'Dati generali'!A2:D2</f>
        <v>0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5"/>
    </row>
    <row r="3" spans="1:32" ht="18.75" thickBot="1" x14ac:dyDescent="0.4">
      <c r="A3" s="531" t="s">
        <v>307</v>
      </c>
      <c r="B3" s="532"/>
      <c r="C3" s="532"/>
      <c r="D3" s="532"/>
      <c r="E3" s="532"/>
      <c r="F3" s="532"/>
      <c r="G3" s="532"/>
      <c r="H3" s="532"/>
      <c r="I3" s="532"/>
      <c r="J3" s="532"/>
      <c r="K3" s="532"/>
      <c r="L3" s="532"/>
      <c r="M3" s="532"/>
      <c r="N3" s="532"/>
      <c r="O3" s="532"/>
      <c r="P3" s="533"/>
    </row>
    <row r="4" spans="1:32" x14ac:dyDescent="0.3">
      <c r="A4" s="421" t="s">
        <v>244</v>
      </c>
      <c r="B4" s="364" t="str">
        <f>+'Costo di Produzione'!C4</f>
        <v>Totale</v>
      </c>
      <c r="C4" s="364" t="str">
        <f>+'Costo di Produzione'!D4</f>
        <v>Totale IT</v>
      </c>
      <c r="D4" s="365" t="str">
        <f>+'Costo di Produzione'!E4</f>
        <v>Richiedente 1</v>
      </c>
      <c r="E4" s="240" t="str">
        <f>+'Costo di Produzione'!F4</f>
        <v>Richiedente 2</v>
      </c>
      <c r="F4" s="240" t="str">
        <f>+'Costo di Produzione'!G4</f>
        <v>Richiedente 3</v>
      </c>
      <c r="G4" s="366" t="str">
        <f>+'Costo di Produzione'!H4</f>
        <v>Richiedente 4</v>
      </c>
      <c r="H4" s="365" t="str">
        <f>+'Costo di Produzione'!I4</f>
        <v>NON Rich. 1</v>
      </c>
      <c r="I4" s="240" t="str">
        <f>+'Costo di Produzione'!J4</f>
        <v>NON Rich. 2</v>
      </c>
      <c r="J4" s="240" t="str">
        <f>+'Costo di Produzione'!K4</f>
        <v>NON Rich. 3</v>
      </c>
      <c r="K4" s="366" t="str">
        <f>+'Costo di Produzione'!L4</f>
        <v>NON Rich. 4</v>
      </c>
      <c r="L4" s="364" t="str">
        <f>+'Costo di Produzione'!M4</f>
        <v>Tot. EST</v>
      </c>
      <c r="M4" s="365" t="str">
        <f>+'Costo di Produzione'!N4</f>
        <v>Estero 1</v>
      </c>
      <c r="N4" s="240" t="str">
        <f>+'Costo di Produzione'!O4</f>
        <v>Estero 2</v>
      </c>
      <c r="O4" s="240" t="str">
        <f>+'Costo di Produzione'!P4</f>
        <v>Estero 3</v>
      </c>
      <c r="P4" s="241" t="str">
        <f>+'Costo di Produzione'!Q4</f>
        <v>Estero 4</v>
      </c>
    </row>
    <row r="5" spans="1:32" s="7" customFormat="1" ht="27" customHeight="1" x14ac:dyDescent="0.3">
      <c r="A5" s="367" t="s">
        <v>92</v>
      </c>
      <c r="B5" s="368"/>
      <c r="C5" s="368"/>
      <c r="D5" s="369">
        <f>+'Costo di Produzione'!E5</f>
        <v>0</v>
      </c>
      <c r="E5" s="346">
        <f>+'Costo di Produzione'!F5</f>
        <v>0</v>
      </c>
      <c r="F5" s="346">
        <f>+'Costo di Produzione'!G5</f>
        <v>0</v>
      </c>
      <c r="G5" s="347">
        <f>+'Costo di Produzione'!H5</f>
        <v>0</v>
      </c>
      <c r="H5" s="369">
        <f>+'Costo di Produzione'!I5</f>
        <v>0</v>
      </c>
      <c r="I5" s="346">
        <f>+'Costo di Produzione'!J5</f>
        <v>0</v>
      </c>
      <c r="J5" s="346">
        <f>+'Costo di Produzione'!K5</f>
        <v>0</v>
      </c>
      <c r="K5" s="347">
        <f>+'Costo di Produzione'!L5</f>
        <v>0</v>
      </c>
      <c r="L5" s="370"/>
      <c r="M5" s="371" t="str">
        <f>+'Costo di Produzione'!N5</f>
        <v xml:space="preserve">AAA - </v>
      </c>
      <c r="N5" s="372" t="str">
        <f>+'Costo di Produzione'!O5</f>
        <v xml:space="preserve">BBB - </v>
      </c>
      <c r="O5" s="372" t="str">
        <f>+'Costo di Produzione'!P5</f>
        <v xml:space="preserve">CCC - </v>
      </c>
      <c r="P5" s="373" t="str">
        <f>+'Costo di Produzione'!Q5</f>
        <v xml:space="preserve">DDD - </v>
      </c>
    </row>
    <row r="6" spans="1:32" ht="15.75" thickBot="1" x14ac:dyDescent="0.35">
      <c r="A6" s="374" t="str">
        <f>+'Costo di Produzione'!A75</f>
        <v>Compartecipazione in Euro</v>
      </c>
      <c r="B6" s="211">
        <f>+C6+L6</f>
        <v>0</v>
      </c>
      <c r="C6" s="211">
        <f>+SUM(D6:K6)</f>
        <v>0</v>
      </c>
      <c r="D6" s="212">
        <f>+'Costo di Produzione'!E75</f>
        <v>0</v>
      </c>
      <c r="E6" s="213">
        <f>+'Costo di Produzione'!F75</f>
        <v>0</v>
      </c>
      <c r="F6" s="213">
        <f>+'Costo di Produzione'!G75</f>
        <v>0</v>
      </c>
      <c r="G6" s="214">
        <f>+'Costo di Produzione'!H75</f>
        <v>0</v>
      </c>
      <c r="H6" s="212">
        <f>+'Costo di Produzione'!I75</f>
        <v>0</v>
      </c>
      <c r="I6" s="213">
        <f>+'Costo di Produzione'!J75</f>
        <v>0</v>
      </c>
      <c r="J6" s="213">
        <f>+'Costo di Produzione'!K75</f>
        <v>0</v>
      </c>
      <c r="K6" s="214">
        <f>+'Costo di Produzione'!L75</f>
        <v>0</v>
      </c>
      <c r="L6" s="211">
        <f>+SUM(M6:P6)</f>
        <v>0</v>
      </c>
      <c r="M6" s="212">
        <f>+'Costo di Produzione'!N75</f>
        <v>0</v>
      </c>
      <c r="N6" s="213">
        <f>+'Costo di Produzione'!O75</f>
        <v>0</v>
      </c>
      <c r="O6" s="213">
        <f>+'Costo di Produzione'!P75</f>
        <v>0</v>
      </c>
      <c r="P6" s="215">
        <f>+'Costo di Produzione'!Q75</f>
        <v>0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359" t="s">
        <v>335</v>
      </c>
      <c r="B7" s="375"/>
      <c r="C7" s="375"/>
      <c r="D7" s="178"/>
      <c r="E7" s="178"/>
      <c r="F7" s="178"/>
      <c r="G7" s="178"/>
      <c r="H7" s="178"/>
      <c r="I7" s="178"/>
      <c r="J7" s="375"/>
      <c r="K7" s="178"/>
      <c r="L7" s="178"/>
      <c r="M7" s="178"/>
      <c r="N7" s="178"/>
      <c r="O7" s="178"/>
      <c r="P7" s="180"/>
    </row>
    <row r="8" spans="1:32" x14ac:dyDescent="0.3">
      <c r="A8" s="376" t="s">
        <v>419</v>
      </c>
      <c r="B8" s="377">
        <f t="shared" ref="B8" si="0">+C8+L8</f>
        <v>0</v>
      </c>
      <c r="C8" s="377">
        <f t="shared" ref="C8" si="1">+SUM(D8:K8)</f>
        <v>0</v>
      </c>
      <c r="D8" s="378"/>
      <c r="E8" s="379"/>
      <c r="F8" s="379"/>
      <c r="G8" s="380"/>
      <c r="H8" s="378"/>
      <c r="I8" s="379"/>
      <c r="J8" s="379"/>
      <c r="K8" s="380"/>
      <c r="L8" s="377">
        <f t="shared" ref="L8" si="2">+SUM(M8:P8)</f>
        <v>0</v>
      </c>
      <c r="M8" s="378"/>
      <c r="N8" s="379"/>
      <c r="O8" s="379"/>
      <c r="P8" s="380"/>
    </row>
    <row r="9" spans="1:32" x14ac:dyDescent="0.3">
      <c r="A9" s="381" t="s">
        <v>246</v>
      </c>
      <c r="B9" s="271">
        <f t="shared" ref="B9:B23" si="3">+C9+L9</f>
        <v>0</v>
      </c>
      <c r="C9" s="271">
        <f t="shared" ref="C9:C23" si="4">+SUM(D9:K9)</f>
        <v>0</v>
      </c>
      <c r="D9" s="382">
        <f>+SUM(D10:D14)</f>
        <v>0</v>
      </c>
      <c r="E9" s="383">
        <f t="shared" ref="E9:K9" si="5">+SUM(E10:E14)</f>
        <v>0</v>
      </c>
      <c r="F9" s="383">
        <f t="shared" si="5"/>
        <v>0</v>
      </c>
      <c r="G9" s="384">
        <f t="shared" si="5"/>
        <v>0</v>
      </c>
      <c r="H9" s="382">
        <f t="shared" si="5"/>
        <v>0</v>
      </c>
      <c r="I9" s="383">
        <f t="shared" si="5"/>
        <v>0</v>
      </c>
      <c r="J9" s="383">
        <f t="shared" si="5"/>
        <v>0</v>
      </c>
      <c r="K9" s="384">
        <f t="shared" si="5"/>
        <v>0</v>
      </c>
      <c r="L9" s="271">
        <f t="shared" ref="L9:L23" si="6">+SUM(M9:P9)</f>
        <v>0</v>
      </c>
      <c r="M9" s="382">
        <f t="shared" ref="M9:P9" si="7">+SUM(M10:M14)</f>
        <v>0</v>
      </c>
      <c r="N9" s="383">
        <f t="shared" si="7"/>
        <v>0</v>
      </c>
      <c r="O9" s="383">
        <f t="shared" si="7"/>
        <v>0</v>
      </c>
      <c r="P9" s="385">
        <f t="shared" si="7"/>
        <v>0</v>
      </c>
    </row>
    <row r="10" spans="1:32" x14ac:dyDescent="0.3">
      <c r="A10" s="386" t="s">
        <v>234</v>
      </c>
      <c r="B10" s="184">
        <f t="shared" si="3"/>
        <v>0</v>
      </c>
      <c r="C10" s="184">
        <f t="shared" si="4"/>
        <v>0</v>
      </c>
      <c r="D10" s="185"/>
      <c r="E10" s="186"/>
      <c r="F10" s="186"/>
      <c r="G10" s="187"/>
      <c r="H10" s="185"/>
      <c r="I10" s="186"/>
      <c r="J10" s="186"/>
      <c r="K10" s="187"/>
      <c r="L10" s="184">
        <f t="shared" si="6"/>
        <v>0</v>
      </c>
      <c r="M10" s="185"/>
      <c r="N10" s="186"/>
      <c r="O10" s="186"/>
      <c r="P10" s="188"/>
    </row>
    <row r="11" spans="1:32" x14ac:dyDescent="0.3">
      <c r="A11" s="386" t="s">
        <v>235</v>
      </c>
      <c r="B11" s="184">
        <f t="shared" si="3"/>
        <v>0</v>
      </c>
      <c r="C11" s="184">
        <f t="shared" si="4"/>
        <v>0</v>
      </c>
      <c r="D11" s="185"/>
      <c r="E11" s="186"/>
      <c r="F11" s="186"/>
      <c r="G11" s="187"/>
      <c r="H11" s="185"/>
      <c r="I11" s="186"/>
      <c r="J11" s="186"/>
      <c r="K11" s="187"/>
      <c r="L11" s="184">
        <f t="shared" si="6"/>
        <v>0</v>
      </c>
      <c r="M11" s="185"/>
      <c r="N11" s="186"/>
      <c r="O11" s="186"/>
      <c r="P11" s="188"/>
    </row>
    <row r="12" spans="1:32" x14ac:dyDescent="0.3">
      <c r="A12" s="386" t="s">
        <v>236</v>
      </c>
      <c r="B12" s="184">
        <f t="shared" si="3"/>
        <v>0</v>
      </c>
      <c r="C12" s="184">
        <f t="shared" si="4"/>
        <v>0</v>
      </c>
      <c r="D12" s="185"/>
      <c r="E12" s="186"/>
      <c r="F12" s="186"/>
      <c r="G12" s="187"/>
      <c r="H12" s="185"/>
      <c r="I12" s="186"/>
      <c r="J12" s="186"/>
      <c r="K12" s="187"/>
      <c r="L12" s="184">
        <f t="shared" si="6"/>
        <v>0</v>
      </c>
      <c r="M12" s="185"/>
      <c r="N12" s="186"/>
      <c r="O12" s="186"/>
      <c r="P12" s="188"/>
    </row>
    <row r="13" spans="1:32" x14ac:dyDescent="0.3">
      <c r="A13" s="386" t="s">
        <v>240</v>
      </c>
      <c r="B13" s="184">
        <f t="shared" si="3"/>
        <v>0</v>
      </c>
      <c r="C13" s="184">
        <f t="shared" si="4"/>
        <v>0</v>
      </c>
      <c r="D13" s="185"/>
      <c r="E13" s="186"/>
      <c r="F13" s="186"/>
      <c r="G13" s="187"/>
      <c r="H13" s="185"/>
      <c r="I13" s="186"/>
      <c r="J13" s="186"/>
      <c r="K13" s="187"/>
      <c r="L13" s="184">
        <f t="shared" si="6"/>
        <v>0</v>
      </c>
      <c r="M13" s="185"/>
      <c r="N13" s="186"/>
      <c r="O13" s="186"/>
      <c r="P13" s="188"/>
    </row>
    <row r="14" spans="1:32" x14ac:dyDescent="0.3">
      <c r="A14" s="386" t="s">
        <v>241</v>
      </c>
      <c r="B14" s="184">
        <f t="shared" si="3"/>
        <v>0</v>
      </c>
      <c r="C14" s="184">
        <f t="shared" si="4"/>
        <v>0</v>
      </c>
      <c r="D14" s="185"/>
      <c r="E14" s="186"/>
      <c r="F14" s="186"/>
      <c r="G14" s="187"/>
      <c r="H14" s="185"/>
      <c r="I14" s="186"/>
      <c r="J14" s="186"/>
      <c r="K14" s="187"/>
      <c r="L14" s="184">
        <f t="shared" si="6"/>
        <v>0</v>
      </c>
      <c r="M14" s="185"/>
      <c r="N14" s="186"/>
      <c r="O14" s="186"/>
      <c r="P14" s="188"/>
    </row>
    <row r="15" spans="1:32" x14ac:dyDescent="0.3">
      <c r="A15" s="381" t="s">
        <v>247</v>
      </c>
      <c r="B15" s="271">
        <f t="shared" si="3"/>
        <v>0</v>
      </c>
      <c r="C15" s="271">
        <f t="shared" si="4"/>
        <v>0</v>
      </c>
      <c r="D15" s="382">
        <f>+SUM(D16:D22)</f>
        <v>0</v>
      </c>
      <c r="E15" s="383">
        <f t="shared" ref="E15:K15" si="8">+SUM(E16:E22)</f>
        <v>0</v>
      </c>
      <c r="F15" s="383">
        <f t="shared" si="8"/>
        <v>0</v>
      </c>
      <c r="G15" s="384">
        <f t="shared" si="8"/>
        <v>0</v>
      </c>
      <c r="H15" s="382">
        <f t="shared" si="8"/>
        <v>0</v>
      </c>
      <c r="I15" s="383">
        <f t="shared" si="8"/>
        <v>0</v>
      </c>
      <c r="J15" s="383">
        <f t="shared" si="8"/>
        <v>0</v>
      </c>
      <c r="K15" s="384">
        <f t="shared" si="8"/>
        <v>0</v>
      </c>
      <c r="L15" s="271">
        <f t="shared" si="6"/>
        <v>0</v>
      </c>
      <c r="M15" s="382">
        <f t="shared" ref="M15:P15" si="9">+SUM(M16:M22)</f>
        <v>0</v>
      </c>
      <c r="N15" s="383">
        <f t="shared" si="9"/>
        <v>0</v>
      </c>
      <c r="O15" s="383">
        <f t="shared" si="9"/>
        <v>0</v>
      </c>
      <c r="P15" s="385">
        <f t="shared" si="9"/>
        <v>0</v>
      </c>
    </row>
    <row r="16" spans="1:32" x14ac:dyDescent="0.3">
      <c r="A16" s="386" t="s">
        <v>237</v>
      </c>
      <c r="B16" s="184">
        <f t="shared" si="3"/>
        <v>0</v>
      </c>
      <c r="C16" s="184">
        <f t="shared" si="4"/>
        <v>0</v>
      </c>
      <c r="D16" s="185"/>
      <c r="E16" s="186"/>
      <c r="F16" s="186"/>
      <c r="G16" s="187"/>
      <c r="H16" s="185"/>
      <c r="I16" s="186"/>
      <c r="J16" s="186"/>
      <c r="K16" s="187"/>
      <c r="L16" s="184">
        <f t="shared" si="6"/>
        <v>0</v>
      </c>
      <c r="M16" s="185"/>
      <c r="N16" s="186"/>
      <c r="O16" s="186"/>
      <c r="P16" s="188"/>
    </row>
    <row r="17" spans="1:16" x14ac:dyDescent="0.3">
      <c r="A17" s="386" t="s">
        <v>238</v>
      </c>
      <c r="B17" s="184">
        <f t="shared" si="3"/>
        <v>0</v>
      </c>
      <c r="C17" s="184">
        <f t="shared" si="4"/>
        <v>0</v>
      </c>
      <c r="D17" s="185"/>
      <c r="E17" s="186"/>
      <c r="F17" s="186"/>
      <c r="G17" s="187"/>
      <c r="H17" s="185"/>
      <c r="I17" s="186"/>
      <c r="J17" s="186"/>
      <c r="K17" s="187"/>
      <c r="L17" s="184">
        <f t="shared" si="6"/>
        <v>0</v>
      </c>
      <c r="M17" s="185"/>
      <c r="N17" s="186"/>
      <c r="O17" s="186"/>
      <c r="P17" s="188"/>
    </row>
    <row r="18" spans="1:16" x14ac:dyDescent="0.3">
      <c r="A18" s="386" t="s">
        <v>372</v>
      </c>
      <c r="B18" s="184">
        <f t="shared" ref="B18" si="10">+C18+L18</f>
        <v>0</v>
      </c>
      <c r="C18" s="184">
        <f t="shared" ref="C18" si="11">+SUM(D18:K18)</f>
        <v>0</v>
      </c>
      <c r="D18" s="185"/>
      <c r="E18" s="186"/>
      <c r="F18" s="186"/>
      <c r="G18" s="187"/>
      <c r="H18" s="185"/>
      <c r="I18" s="186"/>
      <c r="J18" s="186"/>
      <c r="K18" s="187"/>
      <c r="L18" s="184">
        <f t="shared" ref="L18" si="12">+SUM(M18:P18)</f>
        <v>0</v>
      </c>
      <c r="M18" s="185"/>
      <c r="N18" s="186"/>
      <c r="O18" s="186"/>
      <c r="P18" s="188"/>
    </row>
    <row r="19" spans="1:16" x14ac:dyDescent="0.3">
      <c r="A19" s="386" t="s">
        <v>239</v>
      </c>
      <c r="B19" s="184">
        <f t="shared" si="3"/>
        <v>0</v>
      </c>
      <c r="C19" s="184">
        <f t="shared" si="4"/>
        <v>0</v>
      </c>
      <c r="D19" s="185"/>
      <c r="E19" s="186"/>
      <c r="F19" s="186"/>
      <c r="G19" s="187"/>
      <c r="H19" s="185"/>
      <c r="I19" s="186"/>
      <c r="J19" s="186"/>
      <c r="K19" s="187"/>
      <c r="L19" s="184">
        <f t="shared" si="6"/>
        <v>0</v>
      </c>
      <c r="M19" s="185"/>
      <c r="N19" s="186"/>
      <c r="O19" s="186"/>
      <c r="P19" s="188"/>
    </row>
    <row r="20" spans="1:16" x14ac:dyDescent="0.3">
      <c r="A20" s="386" t="s">
        <v>242</v>
      </c>
      <c r="B20" s="184">
        <f t="shared" si="3"/>
        <v>0</v>
      </c>
      <c r="C20" s="184">
        <f t="shared" si="4"/>
        <v>0</v>
      </c>
      <c r="D20" s="185"/>
      <c r="E20" s="186"/>
      <c r="F20" s="186"/>
      <c r="G20" s="187"/>
      <c r="H20" s="185"/>
      <c r="I20" s="186"/>
      <c r="J20" s="186"/>
      <c r="K20" s="187"/>
      <c r="L20" s="184">
        <f t="shared" si="6"/>
        <v>0</v>
      </c>
      <c r="M20" s="185"/>
      <c r="N20" s="186"/>
      <c r="O20" s="186"/>
      <c r="P20" s="188"/>
    </row>
    <row r="21" spans="1:16" x14ac:dyDescent="0.3">
      <c r="A21" s="387" t="s">
        <v>243</v>
      </c>
      <c r="B21" s="184">
        <f t="shared" si="3"/>
        <v>0</v>
      </c>
      <c r="C21" s="184">
        <f t="shared" si="4"/>
        <v>0</v>
      </c>
      <c r="D21" s="185"/>
      <c r="E21" s="186"/>
      <c r="F21" s="186"/>
      <c r="G21" s="187"/>
      <c r="H21" s="185"/>
      <c r="I21" s="186"/>
      <c r="J21" s="186"/>
      <c r="K21" s="187"/>
      <c r="L21" s="184">
        <f t="shared" si="6"/>
        <v>0</v>
      </c>
      <c r="M21" s="185"/>
      <c r="N21" s="186"/>
      <c r="O21" s="186"/>
      <c r="P21" s="188"/>
    </row>
    <row r="22" spans="1:16" x14ac:dyDescent="0.3">
      <c r="A22" s="387" t="s">
        <v>243</v>
      </c>
      <c r="B22" s="184">
        <f t="shared" si="3"/>
        <v>0</v>
      </c>
      <c r="C22" s="184">
        <f t="shared" si="4"/>
        <v>0</v>
      </c>
      <c r="D22" s="185"/>
      <c r="E22" s="186"/>
      <c r="F22" s="186"/>
      <c r="G22" s="187"/>
      <c r="H22" s="185"/>
      <c r="I22" s="186"/>
      <c r="J22" s="186"/>
      <c r="K22" s="187"/>
      <c r="L22" s="184">
        <f t="shared" si="6"/>
        <v>0</v>
      </c>
      <c r="M22" s="185"/>
      <c r="N22" s="186"/>
      <c r="O22" s="186"/>
      <c r="P22" s="188"/>
    </row>
    <row r="23" spans="1:16" x14ac:dyDescent="0.3">
      <c r="A23" s="388" t="s">
        <v>248</v>
      </c>
      <c r="B23" s="271">
        <f t="shared" si="3"/>
        <v>0</v>
      </c>
      <c r="C23" s="271">
        <f t="shared" si="4"/>
        <v>0</v>
      </c>
      <c r="D23" s="382">
        <f t="shared" ref="D23:K23" si="13">+D8+D9+D15</f>
        <v>0</v>
      </c>
      <c r="E23" s="383">
        <f t="shared" si="13"/>
        <v>0</v>
      </c>
      <c r="F23" s="383">
        <f t="shared" si="13"/>
        <v>0</v>
      </c>
      <c r="G23" s="384">
        <f t="shared" si="13"/>
        <v>0</v>
      </c>
      <c r="H23" s="382">
        <f t="shared" si="13"/>
        <v>0</v>
      </c>
      <c r="I23" s="383">
        <f t="shared" si="13"/>
        <v>0</v>
      </c>
      <c r="J23" s="383">
        <f t="shared" si="13"/>
        <v>0</v>
      </c>
      <c r="K23" s="384">
        <f t="shared" si="13"/>
        <v>0</v>
      </c>
      <c r="L23" s="271">
        <f t="shared" si="6"/>
        <v>0</v>
      </c>
      <c r="M23" s="382">
        <f>+M8+M9+M15</f>
        <v>0</v>
      </c>
      <c r="N23" s="383">
        <f>+N8+N9+N15</f>
        <v>0</v>
      </c>
      <c r="O23" s="383">
        <f>+O8+O9+O15</f>
        <v>0</v>
      </c>
      <c r="P23" s="385">
        <f>+P8+P9+P15</f>
        <v>0</v>
      </c>
    </row>
    <row r="24" spans="1:16" x14ac:dyDescent="0.3">
      <c r="A24" s="363" t="s">
        <v>220</v>
      </c>
      <c r="B24" s="389"/>
      <c r="C24" s="389"/>
      <c r="D24" s="89"/>
      <c r="E24" s="89"/>
      <c r="F24" s="89"/>
      <c r="G24" s="89"/>
      <c r="H24" s="89"/>
      <c r="I24" s="89"/>
      <c r="J24" s="389"/>
      <c r="K24" s="89"/>
      <c r="L24" s="89"/>
      <c r="M24" s="89"/>
      <c r="N24" s="89"/>
      <c r="O24" s="89"/>
      <c r="P24" s="329"/>
    </row>
    <row r="25" spans="1:16" s="20" customFormat="1" ht="30" customHeight="1" x14ac:dyDescent="0.25">
      <c r="A25" s="640" t="s">
        <v>245</v>
      </c>
      <c r="B25" s="641"/>
      <c r="C25" s="641"/>
      <c r="D25" s="641"/>
      <c r="E25" s="641"/>
      <c r="F25" s="641"/>
      <c r="G25" s="641"/>
      <c r="H25" s="641"/>
      <c r="I25" s="641"/>
      <c r="J25" s="641"/>
      <c r="K25" s="641"/>
      <c r="L25" s="641"/>
      <c r="M25" s="641"/>
      <c r="N25" s="641"/>
      <c r="O25" s="641"/>
      <c r="P25" s="642"/>
    </row>
    <row r="26" spans="1:16" ht="5.0999999999999996" customHeight="1" thickBot="1" x14ac:dyDescent="0.35">
      <c r="A26" s="169"/>
      <c r="B26" s="390"/>
      <c r="C26" s="390"/>
      <c r="D26" s="280"/>
      <c r="E26" s="280"/>
      <c r="F26" s="280"/>
      <c r="G26" s="280"/>
      <c r="H26" s="280"/>
      <c r="I26" s="280"/>
      <c r="J26" s="390"/>
      <c r="K26" s="280"/>
      <c r="L26" s="280"/>
      <c r="M26" s="280"/>
      <c r="N26" s="280"/>
      <c r="O26" s="280"/>
      <c r="P26" s="342"/>
    </row>
    <row r="27" spans="1:16" x14ac:dyDescent="0.3">
      <c r="A27" s="359" t="s">
        <v>336</v>
      </c>
      <c r="B27" s="391"/>
      <c r="C27" s="391"/>
      <c r="D27" s="284"/>
      <c r="E27" s="284"/>
      <c r="F27" s="284"/>
      <c r="G27" s="284"/>
      <c r="H27" s="284"/>
      <c r="I27" s="284"/>
      <c r="J27" s="391"/>
      <c r="K27" s="284"/>
      <c r="L27" s="284"/>
      <c r="M27" s="284"/>
      <c r="N27" s="284"/>
      <c r="O27" s="284"/>
      <c r="P27" s="325"/>
    </row>
    <row r="28" spans="1:16" x14ac:dyDescent="0.3">
      <c r="A28" s="392" t="s">
        <v>249</v>
      </c>
      <c r="B28" s="393"/>
      <c r="C28" s="393"/>
      <c r="D28" s="200"/>
      <c r="E28" s="201"/>
      <c r="F28" s="201"/>
      <c r="G28" s="202"/>
      <c r="H28" s="200"/>
      <c r="I28" s="201"/>
      <c r="J28" s="394"/>
      <c r="K28" s="202"/>
      <c r="L28" s="393"/>
      <c r="M28" s="200"/>
      <c r="N28" s="201"/>
      <c r="O28" s="201"/>
      <c r="P28" s="203"/>
    </row>
    <row r="29" spans="1:16" x14ac:dyDescent="0.3">
      <c r="A29" s="395" t="s">
        <v>250</v>
      </c>
      <c r="B29" s="235">
        <f t="shared" ref="B29:B43" si="14">+C29+L29</f>
        <v>0</v>
      </c>
      <c r="C29" s="235">
        <f t="shared" ref="C29:C43" si="15">+SUM(D29:K29)</f>
        <v>0</v>
      </c>
      <c r="D29" s="232">
        <f>+SUM(D30:D34)</f>
        <v>0</v>
      </c>
      <c r="E29" s="233">
        <f t="shared" ref="E29" si="16">+SUM(E30:E34)</f>
        <v>0</v>
      </c>
      <c r="F29" s="233">
        <f t="shared" ref="F29" si="17">+SUM(F30:F34)</f>
        <v>0</v>
      </c>
      <c r="G29" s="234">
        <f t="shared" ref="G29" si="18">+SUM(G30:G34)</f>
        <v>0</v>
      </c>
      <c r="H29" s="232">
        <f t="shared" ref="H29" si="19">+SUM(H30:H34)</f>
        <v>0</v>
      </c>
      <c r="I29" s="233">
        <f t="shared" ref="I29" si="20">+SUM(I30:I34)</f>
        <v>0</v>
      </c>
      <c r="J29" s="233">
        <f t="shared" ref="J29" si="21">+SUM(J30:J34)</f>
        <v>0</v>
      </c>
      <c r="K29" s="234">
        <f t="shared" ref="K29" si="22">+SUM(K30:K34)</f>
        <v>0</v>
      </c>
      <c r="L29" s="235">
        <f t="shared" ref="L29:L43" si="23">+SUM(M29:P29)</f>
        <v>0</v>
      </c>
      <c r="M29" s="232">
        <f t="shared" ref="M29" si="24">+SUM(M30:M34)</f>
        <v>0</v>
      </c>
      <c r="N29" s="233">
        <f t="shared" ref="N29" si="25">+SUM(N30:N34)</f>
        <v>0</v>
      </c>
      <c r="O29" s="233">
        <f t="shared" ref="O29" si="26">+SUM(O30:O34)</f>
        <v>0</v>
      </c>
      <c r="P29" s="236">
        <f t="shared" ref="P29" si="27">+SUM(P30:P34)</f>
        <v>0</v>
      </c>
    </row>
    <row r="30" spans="1:16" x14ac:dyDescent="0.3">
      <c r="A30" s="386" t="s">
        <v>234</v>
      </c>
      <c r="B30" s="243">
        <f t="shared" si="14"/>
        <v>0</v>
      </c>
      <c r="C30" s="243">
        <f t="shared" si="15"/>
        <v>0</v>
      </c>
      <c r="D30" s="185"/>
      <c r="E30" s="186"/>
      <c r="F30" s="186"/>
      <c r="G30" s="187"/>
      <c r="H30" s="185"/>
      <c r="I30" s="186"/>
      <c r="J30" s="186"/>
      <c r="K30" s="187"/>
      <c r="L30" s="243">
        <f t="shared" si="23"/>
        <v>0</v>
      </c>
      <c r="M30" s="185"/>
      <c r="N30" s="186"/>
      <c r="O30" s="186"/>
      <c r="P30" s="188"/>
    </row>
    <row r="31" spans="1:16" x14ac:dyDescent="0.3">
      <c r="A31" s="386" t="s">
        <v>235</v>
      </c>
      <c r="B31" s="243">
        <f t="shared" si="14"/>
        <v>0</v>
      </c>
      <c r="C31" s="243">
        <f t="shared" si="15"/>
        <v>0</v>
      </c>
      <c r="D31" s="185"/>
      <c r="E31" s="186"/>
      <c r="F31" s="186"/>
      <c r="G31" s="187"/>
      <c r="H31" s="185"/>
      <c r="I31" s="186"/>
      <c r="J31" s="186"/>
      <c r="K31" s="187"/>
      <c r="L31" s="243">
        <f t="shared" si="23"/>
        <v>0</v>
      </c>
      <c r="M31" s="185"/>
      <c r="N31" s="186"/>
      <c r="O31" s="186"/>
      <c r="P31" s="188"/>
    </row>
    <row r="32" spans="1:16" x14ac:dyDescent="0.3">
      <c r="A32" s="386" t="s">
        <v>236</v>
      </c>
      <c r="B32" s="243">
        <f t="shared" si="14"/>
        <v>0</v>
      </c>
      <c r="C32" s="243">
        <f t="shared" si="15"/>
        <v>0</v>
      </c>
      <c r="D32" s="185"/>
      <c r="E32" s="186"/>
      <c r="F32" s="186"/>
      <c r="G32" s="187"/>
      <c r="H32" s="185"/>
      <c r="I32" s="186"/>
      <c r="J32" s="186"/>
      <c r="K32" s="187"/>
      <c r="L32" s="243">
        <f t="shared" si="23"/>
        <v>0</v>
      </c>
      <c r="M32" s="185"/>
      <c r="N32" s="186"/>
      <c r="O32" s="186"/>
      <c r="P32" s="188"/>
    </row>
    <row r="33" spans="1:16" x14ac:dyDescent="0.3">
      <c r="A33" s="386" t="s">
        <v>240</v>
      </c>
      <c r="B33" s="243">
        <f t="shared" si="14"/>
        <v>0</v>
      </c>
      <c r="C33" s="243">
        <f t="shared" si="15"/>
        <v>0</v>
      </c>
      <c r="D33" s="185"/>
      <c r="E33" s="186"/>
      <c r="F33" s="186"/>
      <c r="G33" s="187"/>
      <c r="H33" s="185"/>
      <c r="I33" s="186"/>
      <c r="J33" s="186"/>
      <c r="K33" s="187"/>
      <c r="L33" s="243">
        <f t="shared" si="23"/>
        <v>0</v>
      </c>
      <c r="M33" s="185"/>
      <c r="N33" s="186"/>
      <c r="O33" s="186"/>
      <c r="P33" s="188"/>
    </row>
    <row r="34" spans="1:16" x14ac:dyDescent="0.3">
      <c r="A34" s="386" t="s">
        <v>241</v>
      </c>
      <c r="B34" s="243">
        <f t="shared" si="14"/>
        <v>0</v>
      </c>
      <c r="C34" s="243">
        <f t="shared" si="15"/>
        <v>0</v>
      </c>
      <c r="D34" s="185"/>
      <c r="E34" s="186"/>
      <c r="F34" s="186"/>
      <c r="G34" s="187"/>
      <c r="H34" s="185"/>
      <c r="I34" s="186"/>
      <c r="J34" s="186"/>
      <c r="K34" s="187"/>
      <c r="L34" s="243">
        <f t="shared" si="23"/>
        <v>0</v>
      </c>
      <c r="M34" s="185"/>
      <c r="N34" s="186"/>
      <c r="O34" s="186"/>
      <c r="P34" s="188"/>
    </row>
    <row r="35" spans="1:16" x14ac:dyDescent="0.3">
      <c r="A35" s="395" t="s">
        <v>251</v>
      </c>
      <c r="B35" s="235">
        <f t="shared" si="14"/>
        <v>0</v>
      </c>
      <c r="C35" s="235">
        <f t="shared" si="15"/>
        <v>0</v>
      </c>
      <c r="D35" s="232">
        <f>+SUM(D36:D42)</f>
        <v>0</v>
      </c>
      <c r="E35" s="233">
        <f t="shared" ref="E35" si="28">+SUM(E36:E42)</f>
        <v>0</v>
      </c>
      <c r="F35" s="233">
        <f t="shared" ref="F35" si="29">+SUM(F36:F42)</f>
        <v>0</v>
      </c>
      <c r="G35" s="234">
        <f t="shared" ref="G35" si="30">+SUM(G36:G42)</f>
        <v>0</v>
      </c>
      <c r="H35" s="232">
        <f t="shared" ref="H35" si="31">+SUM(H36:H42)</f>
        <v>0</v>
      </c>
      <c r="I35" s="233">
        <f t="shared" ref="I35" si="32">+SUM(I36:I42)</f>
        <v>0</v>
      </c>
      <c r="J35" s="233">
        <f t="shared" ref="J35" si="33">+SUM(J36:J42)</f>
        <v>0</v>
      </c>
      <c r="K35" s="234">
        <f t="shared" ref="K35" si="34">+SUM(K36:K42)</f>
        <v>0</v>
      </c>
      <c r="L35" s="235">
        <f t="shared" si="23"/>
        <v>0</v>
      </c>
      <c r="M35" s="232">
        <f t="shared" ref="M35" si="35">+SUM(M36:M42)</f>
        <v>0</v>
      </c>
      <c r="N35" s="233">
        <f t="shared" ref="N35" si="36">+SUM(N36:N42)</f>
        <v>0</v>
      </c>
      <c r="O35" s="233">
        <f t="shared" ref="O35" si="37">+SUM(O36:O42)</f>
        <v>0</v>
      </c>
      <c r="P35" s="236">
        <f t="shared" ref="P35" si="38">+SUM(P36:P42)</f>
        <v>0</v>
      </c>
    </row>
    <row r="36" spans="1:16" x14ac:dyDescent="0.3">
      <c r="A36" s="386" t="s">
        <v>237</v>
      </c>
      <c r="B36" s="243">
        <f t="shared" si="14"/>
        <v>0</v>
      </c>
      <c r="C36" s="243">
        <f t="shared" si="15"/>
        <v>0</v>
      </c>
      <c r="D36" s="185"/>
      <c r="E36" s="186"/>
      <c r="F36" s="186"/>
      <c r="G36" s="187"/>
      <c r="H36" s="185"/>
      <c r="I36" s="186"/>
      <c r="J36" s="186"/>
      <c r="K36" s="187"/>
      <c r="L36" s="243">
        <f t="shared" si="23"/>
        <v>0</v>
      </c>
      <c r="M36" s="185"/>
      <c r="N36" s="186"/>
      <c r="O36" s="186"/>
      <c r="P36" s="188"/>
    </row>
    <row r="37" spans="1:16" x14ac:dyDescent="0.3">
      <c r="A37" s="386" t="s">
        <v>238</v>
      </c>
      <c r="B37" s="243">
        <f t="shared" si="14"/>
        <v>0</v>
      </c>
      <c r="C37" s="243">
        <f t="shared" si="15"/>
        <v>0</v>
      </c>
      <c r="D37" s="185"/>
      <c r="E37" s="186"/>
      <c r="F37" s="186"/>
      <c r="G37" s="187"/>
      <c r="H37" s="185"/>
      <c r="I37" s="186"/>
      <c r="J37" s="186"/>
      <c r="K37" s="187"/>
      <c r="L37" s="243">
        <f t="shared" si="23"/>
        <v>0</v>
      </c>
      <c r="M37" s="185"/>
      <c r="N37" s="186"/>
      <c r="O37" s="186"/>
      <c r="P37" s="188"/>
    </row>
    <row r="38" spans="1:16" x14ac:dyDescent="0.3">
      <c r="A38" s="386" t="s">
        <v>372</v>
      </c>
      <c r="B38" s="243">
        <f t="shared" ref="B38" si="39">+C38+L38</f>
        <v>0</v>
      </c>
      <c r="C38" s="243">
        <f t="shared" ref="C38" si="40">+SUM(D38:K38)</f>
        <v>0</v>
      </c>
      <c r="D38" s="185"/>
      <c r="E38" s="186"/>
      <c r="F38" s="186"/>
      <c r="G38" s="187"/>
      <c r="H38" s="185"/>
      <c r="I38" s="186"/>
      <c r="J38" s="186"/>
      <c r="K38" s="187"/>
      <c r="L38" s="243">
        <f t="shared" ref="L38" si="41">+SUM(M38:P38)</f>
        <v>0</v>
      </c>
      <c r="M38" s="185"/>
      <c r="N38" s="186"/>
      <c r="O38" s="186"/>
      <c r="P38" s="188"/>
    </row>
    <row r="39" spans="1:16" x14ac:dyDescent="0.3">
      <c r="A39" s="386" t="s">
        <v>239</v>
      </c>
      <c r="B39" s="243">
        <f t="shared" si="14"/>
        <v>0</v>
      </c>
      <c r="C39" s="243">
        <f t="shared" si="15"/>
        <v>0</v>
      </c>
      <c r="D39" s="185"/>
      <c r="E39" s="186"/>
      <c r="F39" s="186"/>
      <c r="G39" s="187"/>
      <c r="H39" s="185"/>
      <c r="I39" s="186"/>
      <c r="J39" s="186"/>
      <c r="K39" s="187"/>
      <c r="L39" s="243">
        <f t="shared" si="23"/>
        <v>0</v>
      </c>
      <c r="M39" s="185"/>
      <c r="N39" s="186"/>
      <c r="O39" s="186"/>
      <c r="P39" s="188"/>
    </row>
    <row r="40" spans="1:16" x14ac:dyDescent="0.3">
      <c r="A40" s="386" t="s">
        <v>242</v>
      </c>
      <c r="B40" s="243">
        <f t="shared" si="14"/>
        <v>0</v>
      </c>
      <c r="C40" s="243">
        <f t="shared" si="15"/>
        <v>0</v>
      </c>
      <c r="D40" s="185"/>
      <c r="E40" s="186"/>
      <c r="F40" s="186"/>
      <c r="G40" s="187"/>
      <c r="H40" s="185"/>
      <c r="I40" s="186"/>
      <c r="J40" s="186"/>
      <c r="K40" s="187"/>
      <c r="L40" s="243">
        <f t="shared" si="23"/>
        <v>0</v>
      </c>
      <c r="M40" s="185"/>
      <c r="N40" s="186"/>
      <c r="O40" s="186"/>
      <c r="P40" s="188"/>
    </row>
    <row r="41" spans="1:16" x14ac:dyDescent="0.3">
      <c r="A41" s="387" t="s">
        <v>243</v>
      </c>
      <c r="B41" s="243">
        <f t="shared" si="14"/>
        <v>0</v>
      </c>
      <c r="C41" s="243">
        <f t="shared" si="15"/>
        <v>0</v>
      </c>
      <c r="D41" s="185"/>
      <c r="E41" s="186"/>
      <c r="F41" s="186"/>
      <c r="G41" s="187"/>
      <c r="H41" s="185"/>
      <c r="I41" s="186"/>
      <c r="J41" s="186"/>
      <c r="K41" s="187"/>
      <c r="L41" s="243">
        <f t="shared" si="23"/>
        <v>0</v>
      </c>
      <c r="M41" s="185"/>
      <c r="N41" s="186"/>
      <c r="O41" s="186"/>
      <c r="P41" s="188"/>
    </row>
    <row r="42" spans="1:16" x14ac:dyDescent="0.3">
      <c r="A42" s="387" t="s">
        <v>243</v>
      </c>
      <c r="B42" s="243">
        <f t="shared" si="14"/>
        <v>0</v>
      </c>
      <c r="C42" s="243">
        <f t="shared" si="15"/>
        <v>0</v>
      </c>
      <c r="D42" s="185"/>
      <c r="E42" s="186"/>
      <c r="F42" s="186"/>
      <c r="G42" s="187"/>
      <c r="H42" s="185"/>
      <c r="I42" s="186"/>
      <c r="J42" s="186"/>
      <c r="K42" s="187"/>
      <c r="L42" s="243">
        <f t="shared" si="23"/>
        <v>0</v>
      </c>
      <c r="M42" s="185"/>
      <c r="N42" s="186"/>
      <c r="O42" s="186"/>
      <c r="P42" s="188"/>
    </row>
    <row r="43" spans="1:16" x14ac:dyDescent="0.3">
      <c r="A43" s="396" t="s">
        <v>248</v>
      </c>
      <c r="B43" s="230">
        <f t="shared" si="14"/>
        <v>0</v>
      </c>
      <c r="C43" s="230">
        <f t="shared" si="15"/>
        <v>0</v>
      </c>
      <c r="D43" s="227">
        <f>+D28+D29+D35</f>
        <v>0</v>
      </c>
      <c r="E43" s="228">
        <f t="shared" ref="E43:K43" si="42">+E28+E29+E35</f>
        <v>0</v>
      </c>
      <c r="F43" s="228">
        <f t="shared" si="42"/>
        <v>0</v>
      </c>
      <c r="G43" s="229">
        <f t="shared" si="42"/>
        <v>0</v>
      </c>
      <c r="H43" s="227">
        <f t="shared" si="42"/>
        <v>0</v>
      </c>
      <c r="I43" s="228">
        <f t="shared" si="42"/>
        <v>0</v>
      </c>
      <c r="J43" s="228">
        <f t="shared" si="42"/>
        <v>0</v>
      </c>
      <c r="K43" s="229">
        <f t="shared" si="42"/>
        <v>0</v>
      </c>
      <c r="L43" s="230">
        <f t="shared" si="23"/>
        <v>0</v>
      </c>
      <c r="M43" s="227">
        <f t="shared" ref="M43:P43" si="43">+M28+M29+M35</f>
        <v>0</v>
      </c>
      <c r="N43" s="228">
        <f t="shared" si="43"/>
        <v>0</v>
      </c>
      <c r="O43" s="228">
        <f t="shared" si="43"/>
        <v>0</v>
      </c>
      <c r="P43" s="231">
        <f t="shared" si="43"/>
        <v>0</v>
      </c>
    </row>
    <row r="44" spans="1:16" x14ac:dyDescent="0.3">
      <c r="A44" s="363" t="s">
        <v>220</v>
      </c>
      <c r="B44" s="389"/>
      <c r="C44" s="3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329"/>
    </row>
    <row r="45" spans="1:16" s="20" customFormat="1" ht="30" customHeight="1" x14ac:dyDescent="0.25">
      <c r="A45" s="640" t="s">
        <v>252</v>
      </c>
      <c r="B45" s="641"/>
      <c r="C45" s="641"/>
      <c r="D45" s="641"/>
      <c r="E45" s="641"/>
      <c r="F45" s="641"/>
      <c r="G45" s="641"/>
      <c r="H45" s="641"/>
      <c r="I45" s="641"/>
      <c r="J45" s="641"/>
      <c r="K45" s="641"/>
      <c r="L45" s="641"/>
      <c r="M45" s="641"/>
      <c r="N45" s="641"/>
      <c r="O45" s="641"/>
      <c r="P45" s="642"/>
    </row>
    <row r="46" spans="1:16" ht="5.0999999999999996" customHeight="1" thickBot="1" x14ac:dyDescent="0.35">
      <c r="A46" s="244"/>
      <c r="B46" s="389"/>
      <c r="C46" s="389"/>
      <c r="D46" s="89"/>
      <c r="E46" s="89"/>
      <c r="F46" s="89"/>
      <c r="G46" s="89"/>
      <c r="H46" s="89"/>
      <c r="I46" s="89"/>
      <c r="J46" s="389"/>
      <c r="K46" s="89"/>
      <c r="L46" s="89"/>
      <c r="M46" s="89"/>
      <c r="N46" s="89"/>
      <c r="O46" s="89"/>
      <c r="P46" s="329"/>
    </row>
    <row r="47" spans="1:16" x14ac:dyDescent="0.3">
      <c r="A47" s="359" t="s">
        <v>432</v>
      </c>
      <c r="B47" s="391"/>
      <c r="C47" s="391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4"/>
      <c r="P47" s="325"/>
    </row>
    <row r="48" spans="1:16" x14ac:dyDescent="0.3">
      <c r="A48" s="638" t="s">
        <v>333</v>
      </c>
      <c r="B48" s="639"/>
      <c r="C48" s="389"/>
      <c r="D48" s="397" t="str">
        <f>+Coproduttori!I141</f>
        <v>NO</v>
      </c>
      <c r="E48" s="398" t="str">
        <f>+Coproduttori!I142</f>
        <v>NO</v>
      </c>
      <c r="F48" s="398" t="str">
        <f>+Coproduttori!I143</f>
        <v>NO</v>
      </c>
      <c r="G48" s="398" t="str">
        <f>+Coproduttori!I144</f>
        <v>NO</v>
      </c>
      <c r="H48" s="398" t="str">
        <f>+Coproduttori!I146</f>
        <v>NO</v>
      </c>
      <c r="I48" s="398" t="str">
        <f>+Coproduttori!I147</f>
        <v>NO</v>
      </c>
      <c r="J48" s="398" t="str">
        <f>+Coproduttori!I148</f>
        <v>NO</v>
      </c>
      <c r="K48" s="399" t="str">
        <f>+Coproduttori!I149</f>
        <v>NO</v>
      </c>
      <c r="L48" s="400"/>
      <c r="M48" s="397" t="str">
        <f>+Coproduttori!I152</f>
        <v>NO</v>
      </c>
      <c r="N48" s="398" t="str">
        <f>+Coproduttori!I153</f>
        <v>NO</v>
      </c>
      <c r="O48" s="398" t="str">
        <f>+Coproduttori!I154</f>
        <v>NO</v>
      </c>
      <c r="P48" s="401" t="str">
        <f>+Coproduttori!I155</f>
        <v>NO</v>
      </c>
    </row>
    <row r="49" spans="1:16" ht="15" customHeight="1" x14ac:dyDescent="0.3">
      <c r="A49" s="204" t="s">
        <v>338</v>
      </c>
      <c r="B49" s="402">
        <f>+SUM(D49:P49)</f>
        <v>0</v>
      </c>
      <c r="C49" s="389"/>
      <c r="D49" s="403">
        <f>+Coproduttori!J141</f>
        <v>0</v>
      </c>
      <c r="E49" s="404">
        <f>+Coproduttori!J142</f>
        <v>0</v>
      </c>
      <c r="F49" s="404">
        <f>+Coproduttori!J143</f>
        <v>0</v>
      </c>
      <c r="G49" s="383">
        <f>+Coproduttori!J144</f>
        <v>0</v>
      </c>
      <c r="H49" s="404">
        <f>+Coproduttori!J146</f>
        <v>0</v>
      </c>
      <c r="I49" s="404">
        <f>+Coproduttori!J147</f>
        <v>0</v>
      </c>
      <c r="J49" s="404">
        <f>+Coproduttori!J148</f>
        <v>0</v>
      </c>
      <c r="K49" s="405">
        <f>+Coproduttori!J149</f>
        <v>0</v>
      </c>
      <c r="L49" s="89"/>
      <c r="M49" s="403">
        <f>+Coproduttori!J152</f>
        <v>0</v>
      </c>
      <c r="N49" s="404">
        <f>+Coproduttori!J153</f>
        <v>0</v>
      </c>
      <c r="O49" s="404">
        <f>+Coproduttori!J154</f>
        <v>0</v>
      </c>
      <c r="P49" s="406">
        <f>+Coproduttori!J155</f>
        <v>0</v>
      </c>
    </row>
    <row r="50" spans="1:16" ht="15" customHeight="1" x14ac:dyDescent="0.3">
      <c r="A50" s="407" t="s">
        <v>298</v>
      </c>
      <c r="B50" s="402">
        <f>+'Dati generali'!C5</f>
        <v>0</v>
      </c>
      <c r="C50" s="389"/>
      <c r="D50" s="309"/>
      <c r="E50" s="309"/>
      <c r="F50" s="309"/>
      <c r="G50" s="309"/>
      <c r="H50" s="309"/>
      <c r="I50" s="309"/>
      <c r="J50" s="309"/>
      <c r="K50" s="309"/>
      <c r="L50" s="309"/>
      <c r="M50" s="309"/>
      <c r="N50" s="309"/>
      <c r="O50" s="309"/>
      <c r="P50" s="327"/>
    </row>
    <row r="51" spans="1:16" ht="30" customHeight="1" x14ac:dyDescent="0.3">
      <c r="A51" s="181" t="s">
        <v>420</v>
      </c>
      <c r="B51" s="408">
        <f>+SUM(D51:P51)</f>
        <v>0</v>
      </c>
      <c r="C51" s="389"/>
      <c r="D51" s="409">
        <f t="shared" ref="D51:K51" si="44">+IF(D$6=0,0,+IF(D$48="SI",+D9+D15,0))</f>
        <v>0</v>
      </c>
      <c r="E51" s="410">
        <f t="shared" si="44"/>
        <v>0</v>
      </c>
      <c r="F51" s="410">
        <f t="shared" si="44"/>
        <v>0</v>
      </c>
      <c r="G51" s="410">
        <f t="shared" si="44"/>
        <v>0</v>
      </c>
      <c r="H51" s="410">
        <f t="shared" si="44"/>
        <v>0</v>
      </c>
      <c r="I51" s="410">
        <f t="shared" si="44"/>
        <v>0</v>
      </c>
      <c r="J51" s="410">
        <f t="shared" si="44"/>
        <v>0</v>
      </c>
      <c r="K51" s="411">
        <f t="shared" si="44"/>
        <v>0</v>
      </c>
      <c r="L51" s="412"/>
      <c r="M51" s="409">
        <f>+IF(M$6=0,0,+IF(M$48="SI",+M9+M15,0))</f>
        <v>0</v>
      </c>
      <c r="N51" s="410">
        <f>+IF(N$6=0,0,+IF(N$48="SI",+N9+N15,0))</f>
        <v>0</v>
      </c>
      <c r="O51" s="410">
        <f>+IF(O$6=0,0,+IF(O$48="SI",+O9+O15,0))</f>
        <v>0</v>
      </c>
      <c r="P51" s="413">
        <f>+IF(P$6=0,0,+IF(P$48="SI",+P9+P15,0))</f>
        <v>0</v>
      </c>
    </row>
    <row r="52" spans="1:16" ht="30" customHeight="1" x14ac:dyDescent="0.3">
      <c r="A52" s="181" t="s">
        <v>337</v>
      </c>
      <c r="B52" s="408">
        <f t="shared" ref="B52" si="45">+SUM(D52:P52)</f>
        <v>0</v>
      </c>
      <c r="C52" s="389"/>
      <c r="D52" s="414">
        <f>+IF(D$6=0,0,+IF(D$48="SI",0,+D$6))</f>
        <v>0</v>
      </c>
      <c r="E52" s="415">
        <f t="shared" ref="E52:K52" si="46">+IF(E6=0,0,+IF(E48="SI",0,+E6))</f>
        <v>0</v>
      </c>
      <c r="F52" s="415">
        <f t="shared" si="46"/>
        <v>0</v>
      </c>
      <c r="G52" s="415">
        <f t="shared" si="46"/>
        <v>0</v>
      </c>
      <c r="H52" s="415">
        <f t="shared" si="46"/>
        <v>0</v>
      </c>
      <c r="I52" s="415">
        <f t="shared" si="46"/>
        <v>0</v>
      </c>
      <c r="J52" s="415">
        <f t="shared" si="46"/>
        <v>0</v>
      </c>
      <c r="K52" s="416">
        <f t="shared" si="46"/>
        <v>0</v>
      </c>
      <c r="L52" s="412"/>
      <c r="M52" s="414">
        <f>+IF(M6=0,0,+IF(M48="SI",0,+M6))</f>
        <v>0</v>
      </c>
      <c r="N52" s="415">
        <f>+IF(N6=0,0,+IF(N48="SI",0,+N6))</f>
        <v>0</v>
      </c>
      <c r="O52" s="415">
        <f>+IF(O6=0,0,+IF(O48="SI",0,+O6))</f>
        <v>0</v>
      </c>
      <c r="P52" s="417">
        <f>+IF(P6=0,0,+IF(P48="SI",0,+P6))</f>
        <v>0</v>
      </c>
    </row>
    <row r="53" spans="1:16" ht="15" customHeight="1" x14ac:dyDescent="0.3">
      <c r="A53" s="418" t="s">
        <v>334</v>
      </c>
      <c r="B53" s="419">
        <f>+B50-B51-B52</f>
        <v>0</v>
      </c>
      <c r="C53" s="3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329"/>
    </row>
    <row r="54" spans="1:16" ht="15" customHeight="1" x14ac:dyDescent="0.3">
      <c r="A54" s="420" t="s">
        <v>295</v>
      </c>
      <c r="B54" s="419">
        <f>+IF(B53=0,0,B49/B53)</f>
        <v>0</v>
      </c>
      <c r="C54" s="3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329"/>
    </row>
    <row r="55" spans="1:16" ht="15" customHeight="1" thickBot="1" x14ac:dyDescent="0.35">
      <c r="A55" s="278" t="str">
        <f>+IF(B54&lt;1, "ATTENZIONE! Il rapporto ex art. 2  è inferiore a 1.", "")</f>
        <v>ATTENZIONE! Il rapporto ex art. 2  è inferiore a 1.</v>
      </c>
      <c r="B55" s="422"/>
      <c r="C55" s="3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329"/>
    </row>
    <row r="56" spans="1:16" ht="7.35" customHeight="1" x14ac:dyDescent="0.3">
      <c r="A56" s="423"/>
      <c r="B56" s="424"/>
      <c r="C56" s="391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4"/>
      <c r="P56" s="325"/>
    </row>
    <row r="57" spans="1:16" ht="33.6" customHeight="1" x14ac:dyDescent="0.35">
      <c r="A57" s="636" t="s">
        <v>437</v>
      </c>
      <c r="B57" s="637"/>
      <c r="C57" s="3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329"/>
    </row>
    <row r="58" spans="1:16" ht="30" x14ac:dyDescent="0.3">
      <c r="A58" s="425" t="s">
        <v>438</v>
      </c>
      <c r="B58" s="426" t="e">
        <f>+IF(Aiuto!G10=0,0,Aiuto!G10/Coproduttori!E151)</f>
        <v>#VALUE!</v>
      </c>
      <c r="C58" s="3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329"/>
    </row>
    <row r="59" spans="1:16" x14ac:dyDescent="0.3">
      <c r="A59" s="425" t="s">
        <v>439</v>
      </c>
      <c r="B59" s="427" t="e">
        <f>+B58*20</f>
        <v>#VALUE!</v>
      </c>
      <c r="C59" s="3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329"/>
    </row>
    <row r="60" spans="1:16" ht="15.75" thickBot="1" x14ac:dyDescent="0.35">
      <c r="A60" s="428" t="e">
        <f>+IF(B59&lt;5, "ATTENZIONE! Il rapporto deve essere almeno il 25% e i punti 5", "")</f>
        <v>#VALUE!</v>
      </c>
      <c r="B60" s="429"/>
      <c r="C60" s="390"/>
      <c r="D60" s="280"/>
      <c r="E60" s="280"/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342"/>
    </row>
  </sheetData>
  <sheetProtection algorithmName="SHA-512" hashValue="L3lJo96lsWH54ceFzalJWU0HzOfFEvjLF7d4z3fKhddFtwFSCv8KM6qZ+0a2uCxDuaeUGNCp4rS6bEH6eKqfgQ==" saltValue="Xpjk/hTud5X67SVuEkOV2g==" spinCount="100000" sheet="1" objects="1" scenarios="1"/>
  <mergeCells count="7">
    <mergeCell ref="A57:B57"/>
    <mergeCell ref="A48:B48"/>
    <mergeCell ref="A45:P45"/>
    <mergeCell ref="A25:P25"/>
    <mergeCell ref="A1:P1"/>
    <mergeCell ref="A2:P2"/>
    <mergeCell ref="A3:P3"/>
  </mergeCells>
  <printOptions horizontalCentered="1"/>
  <pageMargins left="0.31496062992125984" right="0.31496062992125984" top="0.74803149606299213" bottom="0.74803149606299213" header="0.31496062992125984" footer="0.31496062992125984"/>
  <pageSetup paperSize="8" scale="77" orientation="landscape" r:id="rId1"/>
  <headerFooter>
    <oddFooter>&amp;R&amp;P di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58AB40-64A3-4C52-AFFC-E3735C687EEC}">
  <dimension ref="A1:T154"/>
  <sheetViews>
    <sheetView workbookViewId="0">
      <selection activeCell="V32" sqref="V32"/>
    </sheetView>
  </sheetViews>
  <sheetFormatPr defaultRowHeight="15" x14ac:dyDescent="0.25"/>
  <cols>
    <col min="1" max="1" width="2.5703125" customWidth="1"/>
    <col min="2" max="2" width="3.140625" customWidth="1"/>
    <col min="3" max="3" width="2.42578125" customWidth="1"/>
    <col min="13" max="13" width="13.140625" customWidth="1"/>
    <col min="15" max="15" width="13.42578125" customWidth="1"/>
    <col min="16" max="16" width="5.5703125" customWidth="1"/>
  </cols>
  <sheetData>
    <row r="1" spans="1:20" ht="18" x14ac:dyDescent="0.35">
      <c r="A1" s="508" t="s">
        <v>302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10"/>
    </row>
    <row r="2" spans="1:20" ht="18" x14ac:dyDescent="0.25">
      <c r="A2" s="643">
        <f>+'Dati generali'!A2:D2</f>
        <v>0</v>
      </c>
      <c r="B2" s="644"/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644"/>
      <c r="O2" s="644"/>
      <c r="P2" s="645"/>
    </row>
    <row r="3" spans="1:20" s="45" customFormat="1" ht="15.75" thickBot="1" x14ac:dyDescent="0.35">
      <c r="A3" s="649" t="s">
        <v>385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1"/>
    </row>
    <row r="4" spans="1:20" s="45" customFormat="1" ht="15" customHeight="1" x14ac:dyDescent="0.3">
      <c r="A4" s="430"/>
      <c r="B4" s="430"/>
      <c r="C4" s="430"/>
      <c r="D4" s="430"/>
      <c r="E4" s="430"/>
      <c r="F4" s="430"/>
      <c r="G4" s="430"/>
      <c r="H4" s="430"/>
      <c r="I4" s="430"/>
      <c r="J4" s="430"/>
      <c r="K4" s="430"/>
      <c r="L4" s="430"/>
      <c r="M4" s="430"/>
      <c r="N4" s="430"/>
      <c r="O4" s="430"/>
      <c r="P4" s="430"/>
      <c r="Q4" s="7"/>
      <c r="R4" s="7"/>
      <c r="S4" s="1"/>
      <c r="T4" s="1"/>
    </row>
    <row r="5" spans="1:20" s="45" customFormat="1" ht="15" customHeight="1" x14ac:dyDescent="0.3">
      <c r="A5" s="89"/>
      <c r="B5" s="452" t="s">
        <v>392</v>
      </c>
      <c r="C5" s="430"/>
      <c r="D5" s="430"/>
      <c r="E5" s="430"/>
      <c r="F5" s="430"/>
      <c r="G5" s="430"/>
      <c r="H5" s="430"/>
      <c r="I5" s="430"/>
      <c r="J5" s="430"/>
      <c r="K5" s="430"/>
      <c r="L5" s="430"/>
      <c r="M5" s="430"/>
      <c r="N5" s="430"/>
      <c r="O5" s="448" t="str">
        <f>+Aiuto!G17</f>
        <v>NO</v>
      </c>
      <c r="P5" s="430"/>
      <c r="Q5" s="7"/>
      <c r="R5" s="7"/>
      <c r="S5" s="1"/>
      <c r="T5" s="1"/>
    </row>
    <row r="6" spans="1:20" s="45" customFormat="1" ht="15" customHeight="1" x14ac:dyDescent="0.3">
      <c r="A6" s="89"/>
      <c r="B6" s="89"/>
      <c r="C6" s="89"/>
      <c r="D6" s="432" t="s">
        <v>415</v>
      </c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7"/>
      <c r="R6" s="7"/>
      <c r="S6" s="1"/>
      <c r="T6" s="1"/>
    </row>
    <row r="7" spans="1:20" s="45" customFormat="1" ht="15" customHeight="1" x14ac:dyDescent="0.3">
      <c r="A7" s="89"/>
      <c r="B7" s="89"/>
      <c r="C7" s="432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7"/>
      <c r="R7" s="7"/>
      <c r="S7" s="1"/>
      <c r="T7" s="1"/>
    </row>
    <row r="8" spans="1:20" s="45" customFormat="1" ht="15" customHeight="1" x14ac:dyDescent="0.3">
      <c r="A8" s="89"/>
      <c r="B8" s="452" t="s">
        <v>399</v>
      </c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3" t="s">
        <v>394</v>
      </c>
      <c r="N8" s="434"/>
      <c r="O8" s="433" t="s">
        <v>391</v>
      </c>
      <c r="P8" s="430"/>
      <c r="Q8" s="7"/>
      <c r="R8" s="7"/>
      <c r="S8" s="1"/>
      <c r="T8" s="1"/>
    </row>
    <row r="9" spans="1:20" s="45" customFormat="1" ht="5.0999999999999996" customHeight="1" x14ac:dyDescent="0.3">
      <c r="A9" s="89"/>
      <c r="B9" s="430"/>
      <c r="C9" s="430"/>
      <c r="D9" s="430"/>
      <c r="E9" s="430"/>
      <c r="F9" s="430"/>
      <c r="G9" s="430"/>
      <c r="H9" s="430"/>
      <c r="I9" s="430"/>
      <c r="J9" s="430"/>
      <c r="K9" s="430"/>
      <c r="L9" s="430"/>
      <c r="M9" s="430"/>
      <c r="N9" s="430"/>
      <c r="O9" s="430"/>
      <c r="P9" s="430"/>
      <c r="Q9" s="7"/>
      <c r="R9" s="7"/>
      <c r="S9" s="1"/>
      <c r="T9" s="1"/>
    </row>
    <row r="10" spans="1:20" s="45" customFormat="1" ht="15" customHeight="1" x14ac:dyDescent="0.3">
      <c r="A10" s="89"/>
      <c r="B10" s="452" t="s">
        <v>400</v>
      </c>
      <c r="C10" s="430"/>
      <c r="D10" s="430"/>
      <c r="E10" s="430"/>
      <c r="F10" s="430"/>
      <c r="G10" s="430"/>
      <c r="H10" s="430"/>
      <c r="I10" s="430"/>
      <c r="J10" s="430"/>
      <c r="K10" s="430"/>
      <c r="L10" s="430"/>
      <c r="M10" s="430"/>
      <c r="N10" s="430"/>
      <c r="O10" s="435">
        <f>+IF(Q10&gt;=30%,40,+IF(Q10&gt;20%,30,+IF(Q10&gt;15%,20,+IF(Q10&gt;10%,10,0))))+IF(M17=Tendine!J3,10,+IF(M17=Tendine!J2,5,0))</f>
        <v>0</v>
      </c>
      <c r="P10" s="430"/>
      <c r="Q10" s="49">
        <f>+IF(M12&lt;=M14,+M12,M14)</f>
        <v>0</v>
      </c>
      <c r="R10" s="50" t="s">
        <v>395</v>
      </c>
      <c r="S10" s="48"/>
      <c r="T10" s="1"/>
    </row>
    <row r="11" spans="1:20" s="45" customFormat="1" ht="5.0999999999999996" customHeight="1" x14ac:dyDescent="0.3">
      <c r="A11" s="89"/>
      <c r="B11" s="436"/>
      <c r="C11" s="430"/>
      <c r="D11" s="430"/>
      <c r="E11" s="430"/>
      <c r="F11" s="430"/>
      <c r="G11" s="430"/>
      <c r="H11" s="430"/>
      <c r="I11" s="430"/>
      <c r="J11" s="430"/>
      <c r="K11" s="430"/>
      <c r="L11" s="430"/>
      <c r="M11" s="430"/>
      <c r="N11" s="430"/>
      <c r="O11" s="430"/>
      <c r="P11" s="430"/>
      <c r="Q11" s="7"/>
      <c r="R11" s="7"/>
      <c r="S11" s="1"/>
      <c r="T11" s="1"/>
    </row>
    <row r="12" spans="1:20" s="45" customFormat="1" ht="15" customHeight="1" x14ac:dyDescent="0.3">
      <c r="A12" s="89"/>
      <c r="B12" s="430"/>
      <c r="C12" s="437" t="s">
        <v>386</v>
      </c>
      <c r="D12" s="430"/>
      <c r="E12" s="430"/>
      <c r="F12" s="430"/>
      <c r="G12" s="430"/>
      <c r="H12" s="430"/>
      <c r="I12" s="430"/>
      <c r="J12" s="430"/>
      <c r="K12" s="430"/>
      <c r="L12" s="430"/>
      <c r="M12" s="438">
        <f>+Coproduttori!D151</f>
        <v>0</v>
      </c>
      <c r="N12" s="430"/>
      <c r="O12" s="430"/>
      <c r="P12" s="430"/>
      <c r="Q12" s="7"/>
      <c r="R12" s="7"/>
      <c r="S12" s="1"/>
      <c r="T12" s="1"/>
    </row>
    <row r="13" spans="1:20" s="45" customFormat="1" ht="5.0999999999999996" customHeight="1" x14ac:dyDescent="0.3">
      <c r="A13" s="89"/>
      <c r="B13" s="430"/>
      <c r="C13" s="430"/>
      <c r="D13" s="430"/>
      <c r="E13" s="430"/>
      <c r="F13" s="430"/>
      <c r="G13" s="430"/>
      <c r="H13" s="430"/>
      <c r="I13" s="430"/>
      <c r="J13" s="430"/>
      <c r="K13" s="430"/>
      <c r="L13" s="430"/>
      <c r="M13" s="439"/>
      <c r="N13" s="430"/>
      <c r="O13" s="430"/>
      <c r="P13" s="430"/>
      <c r="Q13" s="7"/>
      <c r="R13" s="7"/>
      <c r="S13" s="1"/>
      <c r="T13" s="1"/>
    </row>
    <row r="14" spans="1:20" s="45" customFormat="1" ht="15" customHeight="1" x14ac:dyDescent="0.3">
      <c r="A14" s="89"/>
      <c r="B14" s="430"/>
      <c r="C14" s="437" t="s">
        <v>387</v>
      </c>
      <c r="D14" s="430"/>
      <c r="E14" s="430"/>
      <c r="F14" s="430"/>
      <c r="G14" s="430"/>
      <c r="H14" s="430"/>
      <c r="I14" s="430"/>
      <c r="J14" s="430"/>
      <c r="K14" s="430"/>
      <c r="L14" s="430"/>
      <c r="M14" s="438">
        <f>+Coproduttori!D156</f>
        <v>0</v>
      </c>
      <c r="N14" s="430"/>
      <c r="O14" s="430"/>
      <c r="P14" s="430"/>
      <c r="Q14" s="7"/>
      <c r="R14" s="7"/>
      <c r="S14" s="1"/>
      <c r="T14" s="1"/>
    </row>
    <row r="15" spans="1:20" s="45" customFormat="1" ht="15" customHeight="1" x14ac:dyDescent="0.3">
      <c r="A15" s="89"/>
      <c r="B15" s="89"/>
      <c r="C15" s="89"/>
      <c r="D15" s="432" t="s">
        <v>393</v>
      </c>
      <c r="E15" s="430"/>
      <c r="F15" s="430"/>
      <c r="G15" s="430"/>
      <c r="H15" s="430"/>
      <c r="I15" s="430"/>
      <c r="J15" s="430"/>
      <c r="K15" s="430"/>
      <c r="L15" s="430"/>
      <c r="M15" s="430"/>
      <c r="N15" s="430"/>
      <c r="O15" s="430"/>
      <c r="P15" s="430"/>
      <c r="Q15" s="7"/>
      <c r="R15" s="7"/>
      <c r="S15" s="1"/>
      <c r="T15" s="1"/>
    </row>
    <row r="16" spans="1:20" s="45" customFormat="1" ht="5.0999999999999996" customHeight="1" x14ac:dyDescent="0.3">
      <c r="A16" s="89"/>
      <c r="B16" s="430"/>
      <c r="C16" s="430"/>
      <c r="D16" s="430"/>
      <c r="E16" s="430"/>
      <c r="F16" s="430"/>
      <c r="G16" s="430"/>
      <c r="H16" s="430"/>
      <c r="I16" s="430"/>
      <c r="J16" s="430"/>
      <c r="K16" s="430"/>
      <c r="L16" s="430"/>
      <c r="M16" s="430"/>
      <c r="N16" s="430"/>
      <c r="O16" s="430"/>
      <c r="P16" s="430"/>
      <c r="Q16" s="7"/>
      <c r="R16" s="7"/>
      <c r="S16" s="1"/>
      <c r="T16" s="1"/>
    </row>
    <row r="17" spans="1:20" s="45" customFormat="1" ht="15" customHeight="1" x14ac:dyDescent="0.3">
      <c r="A17" s="89"/>
      <c r="B17" s="89"/>
      <c r="C17" s="430" t="s">
        <v>418</v>
      </c>
      <c r="D17" s="430"/>
      <c r="E17" s="430"/>
      <c r="F17" s="430"/>
      <c r="G17" s="430"/>
      <c r="H17" s="430"/>
      <c r="I17" s="430"/>
      <c r="J17" s="430"/>
      <c r="K17" s="430"/>
      <c r="L17" s="430"/>
      <c r="M17" s="440" t="s">
        <v>390</v>
      </c>
      <c r="N17" s="430"/>
      <c r="O17" s="430"/>
      <c r="P17" s="430"/>
      <c r="Q17" s="7"/>
      <c r="R17" s="7"/>
      <c r="S17" s="1"/>
      <c r="T17" s="1"/>
    </row>
    <row r="18" spans="1:20" s="45" customFormat="1" ht="15" customHeight="1" x14ac:dyDescent="0.3">
      <c r="A18" s="430"/>
      <c r="B18" s="430"/>
      <c r="C18" s="430"/>
      <c r="D18" s="430"/>
      <c r="E18" s="430"/>
      <c r="F18" s="430"/>
      <c r="G18" s="430"/>
      <c r="H18" s="430"/>
      <c r="I18" s="430"/>
      <c r="J18" s="430"/>
      <c r="K18" s="430"/>
      <c r="L18" s="430"/>
      <c r="M18" s="430"/>
      <c r="N18" s="430"/>
      <c r="O18" s="430"/>
      <c r="P18" s="430"/>
      <c r="Q18" s="7"/>
      <c r="R18" s="7"/>
      <c r="S18" s="1"/>
      <c r="T18" s="1"/>
    </row>
    <row r="19" spans="1:20" s="45" customFormat="1" ht="15" customHeight="1" x14ac:dyDescent="0.3">
      <c r="A19" s="430"/>
      <c r="B19" s="452" t="s">
        <v>401</v>
      </c>
      <c r="C19" s="430"/>
      <c r="D19" s="430"/>
      <c r="E19" s="430"/>
      <c r="F19" s="430"/>
      <c r="G19" s="430"/>
      <c r="H19" s="430"/>
      <c r="I19" s="430"/>
      <c r="J19" s="430"/>
      <c r="K19" s="430"/>
      <c r="L19" s="430"/>
      <c r="M19" s="430"/>
      <c r="N19" s="430"/>
      <c r="O19" s="441" t="e">
        <f>+IF(M27&lt;1,"N.A.",+IF(M27&gt;=3,15,(M27-1)*7.5))</f>
        <v>#VALUE!</v>
      </c>
      <c r="P19" s="430"/>
      <c r="Q19" s="7"/>
      <c r="R19" s="7"/>
      <c r="S19" s="1"/>
      <c r="T19" s="1"/>
    </row>
    <row r="20" spans="1:20" s="45" customFormat="1" ht="5.0999999999999996" customHeight="1" x14ac:dyDescent="0.3">
      <c r="A20" s="430"/>
      <c r="B20" s="431"/>
      <c r="C20" s="430"/>
      <c r="D20" s="430"/>
      <c r="E20" s="430"/>
      <c r="F20" s="430"/>
      <c r="G20" s="430"/>
      <c r="H20" s="430"/>
      <c r="I20" s="430"/>
      <c r="J20" s="430"/>
      <c r="K20" s="430"/>
      <c r="L20" s="430"/>
      <c r="M20" s="430"/>
      <c r="N20" s="430"/>
      <c r="O20" s="430"/>
      <c r="P20" s="430"/>
      <c r="Q20" s="7"/>
      <c r="R20" s="7"/>
      <c r="S20" s="1"/>
      <c r="T20" s="1"/>
    </row>
    <row r="21" spans="1:20" s="45" customFormat="1" ht="15" customHeight="1" x14ac:dyDescent="0.3">
      <c r="A21" s="430"/>
      <c r="B21" s="431"/>
      <c r="C21" s="430" t="s">
        <v>404</v>
      </c>
      <c r="D21" s="430"/>
      <c r="E21" s="430"/>
      <c r="F21" s="430"/>
      <c r="G21" s="430"/>
      <c r="H21" s="430"/>
      <c r="I21" s="430"/>
      <c r="J21" s="430"/>
      <c r="K21" s="430"/>
      <c r="L21" s="430"/>
      <c r="M21" s="442" t="str">
        <f>+IF(M25="costo totale",+'Dati generali'!C5,+'Dati generali'!C17)</f>
        <v>Valorizzare Durata</v>
      </c>
      <c r="N21" s="430" t="s">
        <v>148</v>
      </c>
      <c r="O21" s="430"/>
      <c r="P21" s="430"/>
      <c r="Q21" s="7"/>
      <c r="R21" s="7"/>
      <c r="S21" s="1"/>
      <c r="T21" s="1"/>
    </row>
    <row r="22" spans="1:20" s="45" customFormat="1" ht="15" customHeight="1" x14ac:dyDescent="0.3">
      <c r="A22" s="430"/>
      <c r="B22" s="431"/>
      <c r="C22" s="430"/>
      <c r="D22" s="432" t="s">
        <v>403</v>
      </c>
      <c r="E22" s="430"/>
      <c r="F22" s="430"/>
      <c r="G22" s="430"/>
      <c r="H22" s="430"/>
      <c r="I22" s="430"/>
      <c r="J22" s="430"/>
      <c r="K22" s="430"/>
      <c r="L22" s="430"/>
      <c r="M22" s="439" t="str">
        <f>+M25</f>
        <v>al minuto</v>
      </c>
      <c r="N22" s="430"/>
      <c r="O22" s="430"/>
      <c r="P22" s="430"/>
      <c r="Q22" s="7"/>
      <c r="R22" s="7"/>
      <c r="S22" s="1"/>
      <c r="T22" s="1"/>
    </row>
    <row r="23" spans="1:20" s="45" customFormat="1" ht="5.0999999999999996" customHeight="1" x14ac:dyDescent="0.3">
      <c r="A23" s="430"/>
      <c r="B23" s="431"/>
      <c r="C23" s="430"/>
      <c r="D23" s="430"/>
      <c r="E23" s="430"/>
      <c r="F23" s="430"/>
      <c r="G23" s="430"/>
      <c r="H23" s="430"/>
      <c r="I23" s="430"/>
      <c r="J23" s="430"/>
      <c r="K23" s="430"/>
      <c r="L23" s="430"/>
      <c r="M23" s="430"/>
      <c r="N23" s="430"/>
      <c r="O23" s="430"/>
      <c r="P23" s="430"/>
      <c r="Q23" s="7"/>
      <c r="R23" s="7"/>
      <c r="S23" s="1"/>
      <c r="T23" s="1"/>
    </row>
    <row r="24" spans="1:20" s="45" customFormat="1" ht="15" customHeight="1" x14ac:dyDescent="0.3">
      <c r="A24" s="430"/>
      <c r="B24" s="430"/>
      <c r="C24" s="430" t="s">
        <v>405</v>
      </c>
      <c r="D24" s="430"/>
      <c r="E24" s="430"/>
      <c r="F24" s="430"/>
      <c r="G24" s="430"/>
      <c r="H24" s="430"/>
      <c r="I24" s="430"/>
      <c r="J24" s="430"/>
      <c r="K24" s="430"/>
      <c r="L24" s="430"/>
      <c r="M24" s="443">
        <f>+IF(AND('Dati generali'!C9=Tendine!B1,(OR('Dati generali'!C11=Tendine!D1,'Dati generali'!C11=Tendine!D2))),+IF(K48=0,1500000,750000),+IF('Dati generali'!C11=Tendine!D1,2000,400))</f>
        <v>400</v>
      </c>
      <c r="N24" s="444" t="s">
        <v>148</v>
      </c>
      <c r="O24" s="89"/>
      <c r="P24" s="430"/>
      <c r="Q24" s="7"/>
      <c r="R24" s="7"/>
      <c r="S24" s="1"/>
      <c r="T24" s="1"/>
    </row>
    <row r="25" spans="1:20" s="45" customFormat="1" ht="15" customHeight="1" x14ac:dyDescent="0.3">
      <c r="A25" s="430"/>
      <c r="B25" s="430"/>
      <c r="C25" s="430"/>
      <c r="D25" s="432" t="s">
        <v>402</v>
      </c>
      <c r="E25" s="430"/>
      <c r="F25" s="430"/>
      <c r="G25" s="430"/>
      <c r="H25" s="430"/>
      <c r="I25" s="430"/>
      <c r="J25" s="430"/>
      <c r="K25" s="430"/>
      <c r="L25" s="430"/>
      <c r="M25" s="439" t="str">
        <f>+IF(OR(M24=400,M24=2000),"al minuto","costo totale")</f>
        <v>al minuto</v>
      </c>
      <c r="N25" s="430"/>
      <c r="O25" s="430"/>
      <c r="P25" s="430"/>
      <c r="Q25" s="7"/>
      <c r="R25" s="7"/>
      <c r="S25" s="1"/>
      <c r="T25" s="1"/>
    </row>
    <row r="26" spans="1:20" s="45" customFormat="1" ht="5.0999999999999996" customHeight="1" x14ac:dyDescent="0.3">
      <c r="A26" s="430"/>
      <c r="B26" s="430"/>
      <c r="C26" s="430"/>
      <c r="D26" s="430"/>
      <c r="E26" s="430"/>
      <c r="F26" s="430"/>
      <c r="G26" s="430"/>
      <c r="H26" s="430"/>
      <c r="I26" s="430"/>
      <c r="J26" s="430"/>
      <c r="K26" s="430"/>
      <c r="L26" s="430"/>
      <c r="M26" s="430"/>
      <c r="N26" s="430"/>
      <c r="O26" s="430"/>
      <c r="P26" s="430"/>
      <c r="Q26" s="7"/>
      <c r="R26" s="7"/>
      <c r="S26" s="1"/>
      <c r="T26" s="1"/>
    </row>
    <row r="27" spans="1:20" s="45" customFormat="1" ht="15" customHeight="1" x14ac:dyDescent="0.3">
      <c r="A27" s="430"/>
      <c r="B27" s="430"/>
      <c r="C27" s="430" t="s">
        <v>406</v>
      </c>
      <c r="D27" s="430"/>
      <c r="E27" s="430"/>
      <c r="F27" s="430"/>
      <c r="G27" s="430"/>
      <c r="H27" s="430"/>
      <c r="I27" s="430"/>
      <c r="J27" s="430"/>
      <c r="K27" s="430"/>
      <c r="L27" s="430"/>
      <c r="M27" s="445" t="e">
        <f>+M21/M24</f>
        <v>#VALUE!</v>
      </c>
      <c r="N27" s="430"/>
      <c r="O27" s="430"/>
      <c r="P27" s="430"/>
      <c r="Q27" s="7"/>
      <c r="R27" s="7"/>
      <c r="S27" s="1"/>
      <c r="T27" s="1"/>
    </row>
    <row r="28" spans="1:20" s="45" customFormat="1" ht="15" customHeight="1" x14ac:dyDescent="0.3">
      <c r="A28" s="430"/>
      <c r="B28" s="430"/>
      <c r="C28" s="430"/>
      <c r="D28" s="430"/>
      <c r="E28" s="430"/>
      <c r="F28" s="430"/>
      <c r="G28" s="430"/>
      <c r="H28" s="430"/>
      <c r="I28" s="430"/>
      <c r="J28" s="430"/>
      <c r="K28" s="430"/>
      <c r="L28" s="430"/>
      <c r="M28" s="430"/>
      <c r="N28" s="430"/>
      <c r="O28" s="430"/>
      <c r="P28" s="430"/>
      <c r="Q28" s="7"/>
      <c r="R28" s="7"/>
      <c r="S28" s="1"/>
      <c r="T28" s="1"/>
    </row>
    <row r="29" spans="1:20" s="45" customFormat="1" ht="15" customHeight="1" x14ac:dyDescent="0.3">
      <c r="A29" s="430"/>
      <c r="B29" s="452" t="s">
        <v>396</v>
      </c>
      <c r="C29" s="430"/>
      <c r="D29" s="430"/>
      <c r="E29" s="430"/>
      <c r="F29" s="430"/>
      <c r="G29" s="430"/>
      <c r="H29" s="430"/>
      <c r="I29" s="430"/>
      <c r="J29" s="430"/>
      <c r="K29" s="430"/>
      <c r="L29" s="430"/>
      <c r="M29" s="430"/>
      <c r="N29" s="430"/>
      <c r="O29" s="441" t="str">
        <f>+IF(M31&lt;1,"N. A.",+IF(M31&gt;=3,15,(M31-1)*7.5))</f>
        <v>N. A.</v>
      </c>
      <c r="P29" s="430"/>
      <c r="Q29" s="7"/>
      <c r="R29" s="7"/>
      <c r="S29" s="1"/>
      <c r="T29" s="1"/>
    </row>
    <row r="30" spans="1:20" s="45" customFormat="1" ht="5.0999999999999996" customHeight="1" x14ac:dyDescent="0.3">
      <c r="A30" s="430"/>
      <c r="B30" s="430"/>
      <c r="C30" s="430"/>
      <c r="D30" s="430"/>
      <c r="E30" s="430"/>
      <c r="F30" s="430"/>
      <c r="G30" s="430"/>
      <c r="H30" s="430"/>
      <c r="I30" s="430"/>
      <c r="J30" s="430"/>
      <c r="K30" s="430"/>
      <c r="L30" s="430"/>
      <c r="M30" s="430"/>
      <c r="N30" s="430"/>
      <c r="O30" s="430"/>
      <c r="P30" s="430"/>
      <c r="Q30" s="7"/>
      <c r="R30" s="7"/>
      <c r="S30" s="1"/>
      <c r="T30" s="1"/>
    </row>
    <row r="31" spans="1:20" s="45" customFormat="1" ht="15" customHeight="1" x14ac:dyDescent="0.3">
      <c r="A31" s="430"/>
      <c r="B31" s="430"/>
      <c r="C31" s="430" t="s">
        <v>407</v>
      </c>
      <c r="D31" s="430"/>
      <c r="E31" s="430"/>
      <c r="F31" s="430"/>
      <c r="G31" s="430"/>
      <c r="H31" s="430"/>
      <c r="I31" s="430"/>
      <c r="J31" s="430"/>
      <c r="K31" s="430"/>
      <c r="L31" s="430"/>
      <c r="M31" s="446">
        <f>+'Coperture finanziarie'!B54</f>
        <v>0</v>
      </c>
      <c r="N31" s="430"/>
      <c r="O31" s="430"/>
      <c r="P31" s="430"/>
      <c r="Q31" s="7"/>
      <c r="R31" s="7"/>
      <c r="S31" s="1"/>
      <c r="T31" s="1"/>
    </row>
    <row r="32" spans="1:20" s="45" customFormat="1" ht="15" customHeight="1" x14ac:dyDescent="0.3">
      <c r="A32" s="430"/>
      <c r="B32" s="430"/>
      <c r="C32" s="430"/>
      <c r="D32" s="432" t="s">
        <v>411</v>
      </c>
      <c r="E32" s="430"/>
      <c r="F32" s="430"/>
      <c r="G32" s="430"/>
      <c r="H32" s="430"/>
      <c r="I32" s="430"/>
      <c r="J32" s="430"/>
      <c r="K32" s="430"/>
      <c r="L32" s="430"/>
      <c r="M32" s="412"/>
      <c r="N32" s="430"/>
      <c r="O32" s="430"/>
      <c r="P32" s="430"/>
      <c r="Q32" s="7"/>
      <c r="R32" s="7"/>
      <c r="S32" s="1"/>
      <c r="T32" s="1"/>
    </row>
    <row r="33" spans="1:20" s="45" customFormat="1" ht="15" customHeight="1" x14ac:dyDescent="0.3">
      <c r="A33" s="430"/>
      <c r="B33" s="430"/>
      <c r="C33" s="430"/>
      <c r="D33" s="430"/>
      <c r="E33" s="430"/>
      <c r="F33" s="430"/>
      <c r="G33" s="430"/>
      <c r="H33" s="430"/>
      <c r="I33" s="430"/>
      <c r="J33" s="430"/>
      <c r="K33" s="430"/>
      <c r="L33" s="430"/>
      <c r="M33" s="430"/>
      <c r="N33" s="430"/>
      <c r="O33" s="430"/>
      <c r="P33" s="430"/>
      <c r="Q33" s="7"/>
      <c r="R33" s="7"/>
      <c r="S33" s="1"/>
      <c r="T33" s="1"/>
    </row>
    <row r="34" spans="1:20" s="45" customFormat="1" ht="15" customHeight="1" x14ac:dyDescent="0.3">
      <c r="A34" s="430"/>
      <c r="B34" s="452" t="s">
        <v>397</v>
      </c>
      <c r="C34" s="430"/>
      <c r="D34" s="430"/>
      <c r="E34" s="430"/>
      <c r="F34" s="430"/>
      <c r="G34" s="430"/>
      <c r="H34" s="430"/>
      <c r="I34" s="430"/>
      <c r="J34" s="430"/>
      <c r="K34" s="430"/>
      <c r="L34" s="430"/>
      <c r="M34" s="430"/>
      <c r="N34" s="430"/>
      <c r="O34" s="441">
        <f>+IF(M36&gt;20%,10,+M36*50)</f>
        <v>0</v>
      </c>
      <c r="P34" s="430"/>
      <c r="Q34" s="7"/>
      <c r="R34" s="7"/>
      <c r="S34" s="1"/>
      <c r="T34" s="1"/>
    </row>
    <row r="35" spans="1:20" s="45" customFormat="1" ht="5.0999999999999996" customHeight="1" x14ac:dyDescent="0.3">
      <c r="A35" s="430"/>
      <c r="B35" s="430"/>
      <c r="C35" s="430"/>
      <c r="D35" s="430"/>
      <c r="E35" s="430"/>
      <c r="F35" s="430"/>
      <c r="G35" s="430"/>
      <c r="H35" s="430"/>
      <c r="I35" s="430"/>
      <c r="J35" s="430"/>
      <c r="K35" s="430"/>
      <c r="L35" s="430"/>
      <c r="M35" s="430"/>
      <c r="N35" s="430"/>
      <c r="O35" s="430"/>
      <c r="P35" s="430"/>
      <c r="Q35" s="7"/>
      <c r="R35" s="7"/>
      <c r="S35" s="1"/>
      <c r="T35" s="1"/>
    </row>
    <row r="36" spans="1:20" s="45" customFormat="1" ht="15" customHeight="1" x14ac:dyDescent="0.3">
      <c r="A36" s="430"/>
      <c r="B36" s="430"/>
      <c r="C36" s="430" t="s">
        <v>413</v>
      </c>
      <c r="D36" s="430"/>
      <c r="E36" s="430"/>
      <c r="F36" s="430"/>
      <c r="G36" s="430"/>
      <c r="H36" s="430"/>
      <c r="I36" s="430"/>
      <c r="J36" s="430"/>
      <c r="K36" s="430"/>
      <c r="L36" s="430"/>
      <c r="M36" s="438">
        <f>+Aiuto!G28</f>
        <v>0</v>
      </c>
      <c r="N36" s="430"/>
      <c r="O36" s="430"/>
      <c r="P36" s="430"/>
      <c r="Q36" s="7"/>
      <c r="R36" s="7"/>
      <c r="S36" s="1"/>
      <c r="T36" s="1"/>
    </row>
    <row r="37" spans="1:20" s="45" customFormat="1" ht="15" customHeight="1" x14ac:dyDescent="0.3">
      <c r="A37" s="430"/>
      <c r="B37" s="430"/>
      <c r="C37" s="430"/>
      <c r="D37" s="432" t="s">
        <v>412</v>
      </c>
      <c r="E37" s="430"/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7"/>
      <c r="R37" s="7"/>
      <c r="S37" s="1"/>
      <c r="T37" s="1"/>
    </row>
    <row r="38" spans="1:20" s="45" customFormat="1" ht="5.0999999999999996" customHeight="1" x14ac:dyDescent="0.3">
      <c r="A38" s="430"/>
      <c r="B38" s="430"/>
      <c r="C38" s="430"/>
      <c r="D38" s="432"/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7"/>
      <c r="R38" s="7"/>
      <c r="S38" s="1"/>
      <c r="T38" s="1"/>
    </row>
    <row r="39" spans="1:20" s="45" customFormat="1" ht="15" customHeight="1" x14ac:dyDescent="0.3">
      <c r="A39" s="430"/>
      <c r="B39" s="430"/>
      <c r="C39" s="430" t="s">
        <v>440</v>
      </c>
      <c r="D39" s="432"/>
      <c r="E39" s="430"/>
      <c r="F39" s="430"/>
      <c r="G39" s="430"/>
      <c r="H39" s="430"/>
      <c r="I39" s="430"/>
      <c r="J39" s="430"/>
      <c r="K39" s="430"/>
      <c r="L39" s="430"/>
      <c r="M39" s="447">
        <f>100%-M36</f>
        <v>1</v>
      </c>
      <c r="N39" s="430"/>
      <c r="O39" s="430"/>
      <c r="P39" s="430"/>
      <c r="Q39" s="7"/>
      <c r="R39" s="7"/>
      <c r="S39" s="1"/>
      <c r="T39" s="1"/>
    </row>
    <row r="40" spans="1:20" s="45" customFormat="1" ht="15" customHeight="1" x14ac:dyDescent="0.3">
      <c r="A40" s="430"/>
      <c r="B40" s="430"/>
      <c r="C40" s="430"/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0"/>
      <c r="O40" s="430"/>
      <c r="P40" s="430"/>
      <c r="Q40" s="7"/>
      <c r="R40" s="7"/>
      <c r="S40" s="1"/>
      <c r="T40" s="1"/>
    </row>
    <row r="41" spans="1:20" s="45" customFormat="1" ht="15" customHeight="1" x14ac:dyDescent="0.3">
      <c r="A41" s="430"/>
      <c r="B41" s="452" t="s">
        <v>398</v>
      </c>
      <c r="C41" s="430"/>
      <c r="D41" s="430"/>
      <c r="E41" s="430"/>
      <c r="F41" s="430"/>
      <c r="G41" s="430"/>
      <c r="H41" s="430"/>
      <c r="I41" s="430"/>
      <c r="J41" s="430"/>
      <c r="K41" s="430"/>
      <c r="L41" s="430"/>
      <c r="M41" s="430"/>
      <c r="N41" s="430"/>
      <c r="O41" s="448">
        <f>+IF(OR(M43="SI",M45="SI"),5,0)</f>
        <v>0</v>
      </c>
      <c r="P41" s="430"/>
      <c r="Q41" s="7"/>
      <c r="R41" s="7"/>
      <c r="S41" s="1"/>
      <c r="T41" s="1"/>
    </row>
    <row r="42" spans="1:20" s="45" customFormat="1" ht="5.0999999999999996" customHeight="1" x14ac:dyDescent="0.3">
      <c r="A42" s="430"/>
      <c r="B42" s="430"/>
      <c r="C42" s="430"/>
      <c r="D42" s="430"/>
      <c r="E42" s="430"/>
      <c r="F42" s="430"/>
      <c r="G42" s="430"/>
      <c r="H42" s="430"/>
      <c r="I42" s="430"/>
      <c r="J42" s="430"/>
      <c r="K42" s="430"/>
      <c r="L42" s="430"/>
      <c r="M42" s="430"/>
      <c r="N42" s="430"/>
      <c r="O42" s="430"/>
      <c r="P42" s="430"/>
      <c r="Q42" s="7"/>
      <c r="R42" s="7"/>
      <c r="S42" s="1"/>
      <c r="T42" s="1"/>
    </row>
    <row r="43" spans="1:20" s="45" customFormat="1" ht="15" customHeight="1" x14ac:dyDescent="0.3">
      <c r="A43" s="430"/>
      <c r="B43" s="430"/>
      <c r="C43" s="652" t="s">
        <v>441</v>
      </c>
      <c r="D43" s="652"/>
      <c r="E43" s="652"/>
      <c r="F43" s="652"/>
      <c r="G43" s="652"/>
      <c r="H43" s="652"/>
      <c r="I43" s="652"/>
      <c r="J43" s="652"/>
      <c r="K43" s="652"/>
      <c r="L43" s="652"/>
      <c r="M43" s="440" t="s">
        <v>139</v>
      </c>
      <c r="N43" s="430"/>
      <c r="O43" s="430"/>
      <c r="P43" s="430"/>
      <c r="Q43" s="7"/>
      <c r="R43" s="7"/>
      <c r="S43" s="1"/>
      <c r="T43" s="1"/>
    </row>
    <row r="44" spans="1:20" s="45" customFormat="1" ht="5.0999999999999996" customHeight="1" x14ac:dyDescent="0.3">
      <c r="A44" s="430"/>
      <c r="B44" s="430"/>
      <c r="C44" s="449"/>
      <c r="D44" s="449"/>
      <c r="E44" s="449"/>
      <c r="F44" s="449"/>
      <c r="G44" s="449"/>
      <c r="H44" s="449"/>
      <c r="I44" s="449"/>
      <c r="J44" s="449"/>
      <c r="K44" s="449"/>
      <c r="L44" s="449"/>
      <c r="M44" s="439"/>
      <c r="N44" s="430"/>
      <c r="O44" s="430"/>
      <c r="P44" s="430"/>
      <c r="Q44" s="7"/>
      <c r="R44" s="7"/>
      <c r="S44" s="1"/>
      <c r="T44" s="1"/>
    </row>
    <row r="45" spans="1:20" s="45" customFormat="1" ht="15" customHeight="1" x14ac:dyDescent="0.3">
      <c r="A45" s="430"/>
      <c r="B45" s="430"/>
      <c r="C45" s="450" t="s">
        <v>442</v>
      </c>
      <c r="D45" s="450"/>
      <c r="E45" s="450"/>
      <c r="F45" s="450"/>
      <c r="G45" s="450"/>
      <c r="H45" s="450"/>
      <c r="I45" s="450"/>
      <c r="J45" s="450"/>
      <c r="K45" s="450"/>
      <c r="L45" s="450"/>
      <c r="M45" s="440" t="s">
        <v>139</v>
      </c>
      <c r="N45" s="430"/>
      <c r="O45" s="430"/>
      <c r="P45" s="430"/>
      <c r="Q45" s="7"/>
      <c r="R45" s="7"/>
      <c r="S45" s="1"/>
      <c r="T45" s="1"/>
    </row>
    <row r="46" spans="1:20" s="45" customFormat="1" ht="84" customHeight="1" x14ac:dyDescent="0.3">
      <c r="A46" s="430"/>
      <c r="B46" s="430"/>
      <c r="C46" s="430"/>
      <c r="D46" s="616" t="s">
        <v>414</v>
      </c>
      <c r="E46" s="616"/>
      <c r="F46" s="616"/>
      <c r="G46" s="616"/>
      <c r="H46" s="616"/>
      <c r="I46" s="616"/>
      <c r="J46" s="616"/>
      <c r="K46" s="616"/>
      <c r="L46" s="616"/>
      <c r="M46" s="430"/>
      <c r="N46" s="430"/>
      <c r="O46" s="430"/>
      <c r="P46" s="430"/>
      <c r="Q46" s="7"/>
      <c r="R46" s="7"/>
      <c r="S46" s="1"/>
      <c r="T46" s="1"/>
    </row>
    <row r="47" spans="1:20" s="45" customFormat="1" ht="15" customHeight="1" x14ac:dyDescent="0.3">
      <c r="A47" s="430"/>
      <c r="B47" s="430"/>
      <c r="C47" s="430"/>
      <c r="D47" s="430"/>
      <c r="E47" s="430"/>
      <c r="F47" s="430"/>
      <c r="G47" s="430"/>
      <c r="H47" s="430"/>
      <c r="I47" s="430"/>
      <c r="J47" s="430"/>
      <c r="K47" s="432" t="s">
        <v>403</v>
      </c>
      <c r="L47" s="430"/>
      <c r="M47" s="430"/>
      <c r="N47" s="430"/>
      <c r="O47" s="430"/>
      <c r="P47" s="430"/>
      <c r="Q47" s="7"/>
      <c r="R47" s="7"/>
      <c r="S47" s="1"/>
      <c r="T47" s="1"/>
    </row>
    <row r="48" spans="1:20" s="45" customFormat="1" ht="15" customHeight="1" x14ac:dyDescent="0.3">
      <c r="A48" s="430"/>
      <c r="B48" s="452" t="s">
        <v>448</v>
      </c>
      <c r="C48" s="430"/>
      <c r="D48" s="430"/>
      <c r="E48" s="430"/>
      <c r="F48" s="430"/>
      <c r="G48" s="430"/>
      <c r="H48" s="430"/>
      <c r="I48" s="430"/>
      <c r="J48" s="430"/>
      <c r="K48" s="646">
        <f>+'Dati generali'!C15</f>
        <v>0</v>
      </c>
      <c r="L48" s="647"/>
      <c r="M48" s="648"/>
      <c r="N48" s="430"/>
      <c r="O48" s="448">
        <f>+IF(K48=Tendine!E1,5,(IF('Dati generali'!C15=Tendine!E2,5,0)))</f>
        <v>0</v>
      </c>
      <c r="P48" s="430"/>
      <c r="Q48" s="7"/>
      <c r="R48" s="7"/>
      <c r="S48" s="1"/>
      <c r="T48" s="1"/>
    </row>
    <row r="49" spans="1:20" s="45" customFormat="1" ht="5.0999999999999996" customHeight="1" x14ac:dyDescent="0.3">
      <c r="A49" s="430"/>
      <c r="B49" s="430"/>
      <c r="C49" s="430"/>
      <c r="D49" s="430"/>
      <c r="E49" s="430"/>
      <c r="F49" s="430"/>
      <c r="G49" s="430"/>
      <c r="H49" s="430"/>
      <c r="I49" s="430"/>
      <c r="J49" s="430"/>
      <c r="K49" s="430"/>
      <c r="L49" s="430"/>
      <c r="M49" s="430"/>
      <c r="N49" s="430"/>
      <c r="O49" s="430"/>
      <c r="P49" s="430"/>
      <c r="Q49" s="7"/>
      <c r="R49" s="7"/>
      <c r="S49" s="1"/>
      <c r="T49" s="1"/>
    </row>
    <row r="50" spans="1:20" s="45" customFormat="1" ht="15" customHeight="1" x14ac:dyDescent="0.3">
      <c r="A50" s="430"/>
      <c r="B50" s="430"/>
      <c r="C50" s="430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0"/>
      <c r="O50" s="430"/>
      <c r="P50" s="430"/>
      <c r="Q50" s="7"/>
      <c r="R50" s="7"/>
      <c r="S50" s="1"/>
      <c r="T50" s="1"/>
    </row>
    <row r="51" spans="1:20" s="45" customFormat="1" ht="15" customHeight="1" x14ac:dyDescent="0.3">
      <c r="A51" s="430"/>
      <c r="B51" s="452" t="s">
        <v>443</v>
      </c>
      <c r="C51" s="430"/>
      <c r="D51" s="430"/>
      <c r="E51" s="430"/>
      <c r="F51" s="430"/>
      <c r="G51" s="430"/>
      <c r="H51" s="430"/>
      <c r="I51" s="430"/>
      <c r="J51" s="430"/>
      <c r="K51" s="430"/>
      <c r="L51" s="430"/>
      <c r="M51" s="430"/>
      <c r="N51" s="430"/>
      <c r="O51" s="451" t="e">
        <f>+O48+O41+O34+O29+O19+O10</f>
        <v>#VALUE!</v>
      </c>
      <c r="P51" s="430"/>
      <c r="Q51" s="7"/>
      <c r="R51" s="7"/>
      <c r="S51" s="1"/>
      <c r="T51" s="1"/>
    </row>
    <row r="52" spans="1:20" s="45" customFormat="1" ht="15" customHeight="1" x14ac:dyDescent="0.3">
      <c r="A52" s="430"/>
      <c r="B52" s="430"/>
      <c r="C52" s="430"/>
      <c r="D52" s="430"/>
      <c r="E52" s="430"/>
      <c r="F52" s="430"/>
      <c r="G52" s="430"/>
      <c r="H52" s="430"/>
      <c r="I52" s="430"/>
      <c r="J52" s="430"/>
      <c r="K52" s="430"/>
      <c r="L52" s="430"/>
      <c r="M52" s="430"/>
      <c r="N52" s="430"/>
      <c r="O52" s="430"/>
      <c r="P52" s="430"/>
      <c r="Q52" s="7"/>
      <c r="R52" s="7"/>
      <c r="S52" s="1"/>
      <c r="T52" s="1"/>
    </row>
    <row r="53" spans="1:20" s="45" customFormat="1" ht="15" customHeight="1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1"/>
      <c r="T53" s="1"/>
    </row>
    <row r="54" spans="1:20" s="45" customFormat="1" ht="15" customHeight="1" x14ac:dyDescent="0.2">
      <c r="A54" s="46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</row>
    <row r="55" spans="1:20" s="45" customFormat="1" ht="15" customHeight="1" x14ac:dyDescent="0.2">
      <c r="A55" s="46"/>
      <c r="B55" s="46"/>
      <c r="C55" s="46"/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</row>
    <row r="56" spans="1:20" s="45" customFormat="1" ht="15" customHeight="1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</row>
    <row r="57" spans="1:20" s="45" customFormat="1" ht="15" customHeight="1" x14ac:dyDescent="0.2">
      <c r="A57" s="46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</row>
    <row r="58" spans="1:20" s="45" customFormat="1" ht="15" customHeight="1" x14ac:dyDescent="0.2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</row>
    <row r="59" spans="1:20" s="45" customFormat="1" ht="15" customHeight="1" x14ac:dyDescent="0.2">
      <c r="A59" s="4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</row>
    <row r="60" spans="1:20" s="45" customFormat="1" ht="15" customHeight="1" x14ac:dyDescent="0.2">
      <c r="A60" s="46"/>
      <c r="B60" s="46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</row>
    <row r="61" spans="1:20" s="45" customFormat="1" ht="15" customHeight="1" x14ac:dyDescent="0.2">
      <c r="A61" s="46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</row>
    <row r="62" spans="1:20" s="45" customFormat="1" ht="15" customHeight="1" x14ac:dyDescent="0.2">
      <c r="A62" s="46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</row>
    <row r="63" spans="1:20" s="45" customFormat="1" ht="15" customHeight="1" x14ac:dyDescent="0.2">
      <c r="A63" s="46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</row>
    <row r="64" spans="1:20" s="45" customFormat="1" ht="15" customHeight="1" x14ac:dyDescent="0.2">
      <c r="A64" s="4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</row>
    <row r="65" spans="1:18" s="45" customFormat="1" ht="15" customHeight="1" x14ac:dyDescent="0.2">
      <c r="A65" s="46"/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</row>
    <row r="66" spans="1:18" s="45" customFormat="1" ht="15" customHeight="1" x14ac:dyDescent="0.2">
      <c r="A66" s="46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</row>
    <row r="67" spans="1:18" s="45" customFormat="1" ht="15" customHeight="1" x14ac:dyDescent="0.2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</row>
    <row r="68" spans="1:18" s="45" customFormat="1" ht="15" customHeight="1" x14ac:dyDescent="0.2">
      <c r="A68" s="46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</row>
    <row r="69" spans="1:18" s="45" customFormat="1" ht="15" customHeight="1" x14ac:dyDescent="0.2">
      <c r="A69" s="46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</row>
    <row r="70" spans="1:18" s="45" customFormat="1" ht="15" customHeight="1" x14ac:dyDescent="0.2">
      <c r="A70" s="46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</row>
    <row r="71" spans="1:18" s="45" customFormat="1" ht="15" customHeight="1" x14ac:dyDescent="0.2">
      <c r="A71" s="46"/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</row>
    <row r="72" spans="1:18" s="45" customFormat="1" ht="15" customHeight="1" x14ac:dyDescent="0.2">
      <c r="A72" s="46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</row>
    <row r="73" spans="1:18" s="45" customFormat="1" ht="15" customHeight="1" x14ac:dyDescent="0.2">
      <c r="A73" s="4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</row>
    <row r="74" spans="1:18" s="45" customFormat="1" ht="15" customHeight="1" x14ac:dyDescent="0.2">
      <c r="A74" s="46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</row>
    <row r="75" spans="1:18" s="45" customFormat="1" ht="15" customHeight="1" x14ac:dyDescent="0.2">
      <c r="A75" s="4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</row>
    <row r="76" spans="1:18" s="45" customFormat="1" ht="15" customHeight="1" x14ac:dyDescent="0.2">
      <c r="A76" s="4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</row>
    <row r="77" spans="1:18" s="45" customFormat="1" ht="15" customHeight="1" x14ac:dyDescent="0.2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</row>
    <row r="78" spans="1:18" s="45" customFormat="1" ht="15" customHeight="1" x14ac:dyDescent="0.2">
      <c r="A78" s="46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</row>
    <row r="79" spans="1:18" s="45" customFormat="1" ht="15" customHeight="1" x14ac:dyDescent="0.2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</row>
    <row r="80" spans="1:18" s="45" customFormat="1" ht="15" customHeight="1" x14ac:dyDescent="0.2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</row>
    <row r="81" spans="1:18" s="45" customFormat="1" ht="15" customHeight="1" x14ac:dyDescent="0.2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</row>
    <row r="82" spans="1:18" s="45" customFormat="1" ht="15" customHeight="1" x14ac:dyDescent="0.2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</row>
    <row r="83" spans="1:18" s="45" customFormat="1" ht="15" customHeight="1" x14ac:dyDescent="0.2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</row>
    <row r="84" spans="1:18" s="45" customFormat="1" ht="15" customHeight="1" x14ac:dyDescent="0.2">
      <c r="A84" s="46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</row>
    <row r="85" spans="1:18" s="45" customFormat="1" ht="15" customHeight="1" x14ac:dyDescent="0.2">
      <c r="A85" s="46"/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</row>
    <row r="86" spans="1:18" s="45" customFormat="1" ht="15" customHeight="1" x14ac:dyDescent="0.2">
      <c r="A86" s="46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</row>
    <row r="87" spans="1:18" s="45" customFormat="1" ht="15" customHeight="1" x14ac:dyDescent="0.2">
      <c r="A87" s="46"/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</row>
    <row r="88" spans="1:18" s="45" customFormat="1" ht="12.75" x14ac:dyDescent="0.2">
      <c r="A88" s="46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</row>
    <row r="89" spans="1:18" s="45" customFormat="1" ht="12.75" x14ac:dyDescent="0.2">
      <c r="A89" s="46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</row>
    <row r="90" spans="1:18" s="45" customFormat="1" ht="12.75" x14ac:dyDescent="0.2">
      <c r="A90" s="46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</row>
    <row r="91" spans="1:18" s="45" customFormat="1" ht="12.75" x14ac:dyDescent="0.2">
      <c r="A91" s="46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</row>
    <row r="92" spans="1:18" s="45" customFormat="1" ht="12.75" x14ac:dyDescent="0.2">
      <c r="A92" s="46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</row>
    <row r="93" spans="1:18" s="45" customFormat="1" ht="12.75" x14ac:dyDescent="0.2">
      <c r="A93" s="46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</row>
    <row r="94" spans="1:18" s="45" customFormat="1" ht="12.75" x14ac:dyDescent="0.2">
      <c r="A94" s="46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</row>
    <row r="95" spans="1:18" s="45" customFormat="1" ht="12.75" x14ac:dyDescent="0.2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</row>
    <row r="96" spans="1:18" s="45" customFormat="1" ht="12.75" x14ac:dyDescent="0.2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</row>
    <row r="97" spans="1:18" s="45" customFormat="1" ht="12.75" x14ac:dyDescent="0.2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</row>
    <row r="98" spans="1:18" s="45" customFormat="1" ht="12.75" x14ac:dyDescent="0.2">
      <c r="A98" s="46"/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</row>
    <row r="99" spans="1:18" s="45" customFormat="1" ht="12.75" x14ac:dyDescent="0.2">
      <c r="A99" s="46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</row>
    <row r="100" spans="1:18" s="45" customFormat="1" ht="12.75" x14ac:dyDescent="0.2">
      <c r="A100" s="46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</row>
    <row r="101" spans="1:18" s="45" customFormat="1" ht="12.75" x14ac:dyDescent="0.2">
      <c r="A101" s="46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</row>
    <row r="102" spans="1:18" s="45" customFormat="1" ht="12.75" x14ac:dyDescent="0.2">
      <c r="A102" s="46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</row>
    <row r="103" spans="1:18" s="45" customFormat="1" ht="12.75" x14ac:dyDescent="0.2">
      <c r="A103" s="46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</row>
    <row r="104" spans="1:18" s="45" customFormat="1" ht="12.75" x14ac:dyDescent="0.2">
      <c r="A104" s="46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</row>
    <row r="105" spans="1:18" s="45" customFormat="1" ht="12.75" x14ac:dyDescent="0.2">
      <c r="A105" s="46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</row>
    <row r="106" spans="1:18" s="45" customFormat="1" ht="12.75" x14ac:dyDescent="0.2">
      <c r="A106" s="46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</row>
    <row r="107" spans="1:18" s="45" customFormat="1" ht="12.75" x14ac:dyDescent="0.2">
      <c r="A107" s="46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</row>
    <row r="108" spans="1:18" s="45" customFormat="1" ht="12.75" x14ac:dyDescent="0.2">
      <c r="A108" s="46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</row>
    <row r="109" spans="1:18" s="45" customFormat="1" ht="12.75" x14ac:dyDescent="0.2">
      <c r="A109" s="46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</row>
    <row r="110" spans="1:18" s="45" customFormat="1" ht="12.75" x14ac:dyDescent="0.2">
      <c r="A110" s="46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</row>
    <row r="111" spans="1:18" s="45" customFormat="1" ht="12.75" x14ac:dyDescent="0.2">
      <c r="A111" s="46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</row>
    <row r="112" spans="1:18" s="45" customFormat="1" ht="12.75" x14ac:dyDescent="0.2">
      <c r="A112" s="46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</row>
    <row r="113" spans="1:18" s="45" customFormat="1" ht="12.75" x14ac:dyDescent="0.2">
      <c r="A113" s="46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</row>
    <row r="114" spans="1:18" s="45" customFormat="1" ht="12.75" x14ac:dyDescent="0.2">
      <c r="A114" s="46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</row>
    <row r="115" spans="1:18" s="45" customFormat="1" ht="12.75" x14ac:dyDescent="0.2">
      <c r="A115" s="46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</row>
    <row r="116" spans="1:18" s="45" customFormat="1" ht="12.75" x14ac:dyDescent="0.2">
      <c r="A116" s="46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</row>
    <row r="117" spans="1:18" s="45" customFormat="1" ht="12.75" x14ac:dyDescent="0.2">
      <c r="A117" s="46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</row>
    <row r="118" spans="1:18" s="45" customFormat="1" ht="12.75" x14ac:dyDescent="0.2">
      <c r="A118" s="46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</row>
    <row r="119" spans="1:18" s="45" customFormat="1" ht="12.75" x14ac:dyDescent="0.2">
      <c r="A119" s="46"/>
      <c r="B119" s="46"/>
      <c r="C119" s="46"/>
      <c r="D119" s="46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</row>
    <row r="120" spans="1:18" s="45" customFormat="1" ht="12.75" x14ac:dyDescent="0.2">
      <c r="A120" s="46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</row>
    <row r="121" spans="1:18" s="45" customFormat="1" ht="12.75" x14ac:dyDescent="0.2">
      <c r="A121" s="46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</row>
    <row r="122" spans="1:18" s="45" customFormat="1" ht="12.75" x14ac:dyDescent="0.2">
      <c r="A122" s="46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</row>
    <row r="123" spans="1:18" s="45" customFormat="1" ht="12.75" x14ac:dyDescent="0.2">
      <c r="A123" s="46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</row>
    <row r="124" spans="1:18" s="45" customFormat="1" ht="12.75" x14ac:dyDescent="0.2">
      <c r="A124" s="46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</row>
    <row r="125" spans="1:18" s="45" customFormat="1" ht="12.75" x14ac:dyDescent="0.2">
      <c r="A125" s="46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</row>
    <row r="126" spans="1:18" s="45" customFormat="1" ht="12.75" x14ac:dyDescent="0.2">
      <c r="A126" s="46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</row>
    <row r="127" spans="1:18" s="45" customFormat="1" ht="12.75" x14ac:dyDescent="0.2">
      <c r="A127" s="46"/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</row>
    <row r="128" spans="1:18" s="45" customFormat="1" ht="12.75" x14ac:dyDescent="0.2">
      <c r="A128" s="46"/>
      <c r="B128" s="46"/>
      <c r="C128" s="46"/>
      <c r="D128" s="46"/>
      <c r="E128" s="46"/>
      <c r="F128" s="46"/>
      <c r="G128" s="46"/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</row>
    <row r="129" spans="1:18" s="45" customFormat="1" ht="12.75" x14ac:dyDescent="0.2">
      <c r="A129" s="46"/>
      <c r="B129" s="46"/>
      <c r="C129" s="46"/>
      <c r="D129" s="46"/>
      <c r="E129" s="46"/>
      <c r="F129" s="46"/>
      <c r="G129" s="46"/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</row>
    <row r="130" spans="1:18" s="45" customFormat="1" ht="12.75" x14ac:dyDescent="0.2">
      <c r="A130" s="46"/>
      <c r="B130" s="46"/>
      <c r="C130" s="46"/>
      <c r="D130" s="46"/>
      <c r="E130" s="46"/>
      <c r="F130" s="46"/>
      <c r="G130" s="46"/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</row>
    <row r="131" spans="1:18" s="45" customFormat="1" ht="12.75" x14ac:dyDescent="0.2">
      <c r="A131" s="46"/>
      <c r="B131" s="46"/>
      <c r="C131" s="46"/>
      <c r="D131" s="46"/>
      <c r="E131" s="46"/>
      <c r="F131" s="46"/>
      <c r="G131" s="46"/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</row>
    <row r="132" spans="1:18" s="45" customFormat="1" ht="12.75" x14ac:dyDescent="0.2">
      <c r="A132" s="46"/>
      <c r="B132" s="46"/>
      <c r="C132" s="46"/>
      <c r="D132" s="46"/>
      <c r="E132" s="46"/>
      <c r="F132" s="46"/>
      <c r="G132" s="46"/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</row>
    <row r="133" spans="1:18" s="45" customFormat="1" ht="12.75" x14ac:dyDescent="0.2">
      <c r="A133" s="46"/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</row>
    <row r="134" spans="1:18" s="45" customFormat="1" ht="12.75" x14ac:dyDescent="0.2">
      <c r="A134" s="46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</row>
    <row r="135" spans="1:18" s="45" customFormat="1" ht="12.75" x14ac:dyDescent="0.2">
      <c r="A135" s="46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</row>
    <row r="136" spans="1:18" s="45" customFormat="1" ht="12.75" x14ac:dyDescent="0.2">
      <c r="A136" s="46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</row>
    <row r="137" spans="1:18" s="45" customFormat="1" ht="12.75" x14ac:dyDescent="0.2">
      <c r="A137" s="46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</row>
    <row r="138" spans="1:18" s="45" customFormat="1" ht="12.75" x14ac:dyDescent="0.2">
      <c r="A138" s="46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</row>
    <row r="139" spans="1:18" s="45" customFormat="1" ht="12.75" x14ac:dyDescent="0.2">
      <c r="A139" s="46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</row>
    <row r="140" spans="1:18" s="45" customFormat="1" ht="12.75" x14ac:dyDescent="0.2">
      <c r="A140" s="46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</row>
    <row r="141" spans="1:18" s="45" customFormat="1" ht="12.75" x14ac:dyDescent="0.2">
      <c r="A141" s="46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</row>
    <row r="142" spans="1:18" s="45" customFormat="1" ht="12.75" x14ac:dyDescent="0.2">
      <c r="A142" s="46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</row>
    <row r="143" spans="1:18" s="45" customFormat="1" ht="12.75" x14ac:dyDescent="0.2">
      <c r="A143" s="46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</row>
    <row r="144" spans="1:18" s="45" customFormat="1" ht="12.75" x14ac:dyDescent="0.2">
      <c r="A144" s="46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</row>
    <row r="145" spans="1:18" s="45" customFormat="1" ht="12.75" x14ac:dyDescent="0.2">
      <c r="A145" s="46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</row>
    <row r="146" spans="1:18" s="45" customFormat="1" ht="12.75" x14ac:dyDescent="0.2">
      <c r="A146" s="46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</row>
    <row r="147" spans="1:18" s="45" customFormat="1" ht="12.75" x14ac:dyDescent="0.2">
      <c r="A147" s="46"/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</row>
    <row r="148" spans="1:18" x14ac:dyDescent="0.25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</row>
    <row r="149" spans="1:18" x14ac:dyDescent="0.25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</row>
    <row r="150" spans="1:18" x14ac:dyDescent="0.25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</row>
    <row r="151" spans="1:18" x14ac:dyDescent="0.25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</row>
    <row r="152" spans="1:18" x14ac:dyDescent="0.25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</row>
    <row r="153" spans="1:18" x14ac:dyDescent="0.25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</row>
    <row r="154" spans="1:18" x14ac:dyDescent="0.25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</row>
  </sheetData>
  <sheetProtection algorithmName="SHA-512" hashValue="f8DVqDbn/iGUy6Xb5XzQKAZ5t/qpSIQM3fPuBGdq870o7Nfj8fvSizw93yu0hNj+py7a/GyXOkRkzoPnRwpbTQ==" saltValue="dDWS65n6J8VltIAqeo/i0g==" spinCount="100000" sheet="1" objects="1" scenarios="1"/>
  <mergeCells count="6">
    <mergeCell ref="K48:M48"/>
    <mergeCell ref="A1:P1"/>
    <mergeCell ref="A2:P2"/>
    <mergeCell ref="A3:P3"/>
    <mergeCell ref="D46:L46"/>
    <mergeCell ref="C43:L4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265E9EC-91E0-43BD-AA80-B2DF252D66BB}">
          <x14:formula1>
            <xm:f>Tendine!$J$1:$J$3</xm:f>
          </x14:formula1>
          <xm:sqref>M17</xm:sqref>
        </x14:dataValidation>
        <x14:dataValidation type="list" allowBlank="1" showInputMessage="1" showErrorMessage="1" xr:uid="{07B6F1D9-BAA0-4770-9F01-3C42A5CCD48C}">
          <x14:formula1>
            <xm:f>Tendine!$A$1:$A$2</xm:f>
          </x14:formula1>
          <xm:sqref>M43 M45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07"/>
  <sheetViews>
    <sheetView zoomScaleNormal="100" workbookViewId="0">
      <selection activeCell="M24" sqref="M24"/>
    </sheetView>
  </sheetViews>
  <sheetFormatPr defaultColWidth="9.42578125" defaultRowHeight="17.25" x14ac:dyDescent="0.35"/>
  <cols>
    <col min="1" max="1" width="15.5703125" style="14" customWidth="1"/>
    <col min="2" max="2" width="36.5703125" style="14" customWidth="1"/>
    <col min="3" max="3" width="23.5703125" style="14" customWidth="1"/>
    <col min="4" max="4" width="59" style="14" customWidth="1"/>
    <col min="5" max="5" width="23.5703125" style="14" customWidth="1"/>
    <col min="6" max="6" width="21.42578125" style="14" customWidth="1"/>
    <col min="7" max="16384" width="9.42578125" style="14"/>
  </cols>
  <sheetData>
    <row r="1" spans="1:6" ht="18" x14ac:dyDescent="0.35">
      <c r="A1" s="508" t="s">
        <v>302</v>
      </c>
      <c r="B1" s="509"/>
      <c r="C1" s="509"/>
      <c r="D1" s="509"/>
      <c r="E1" s="509"/>
      <c r="F1" s="510"/>
    </row>
    <row r="2" spans="1:6" ht="18" x14ac:dyDescent="0.35">
      <c r="A2" s="643">
        <f>+'Dati generali'!A2:D2</f>
        <v>0</v>
      </c>
      <c r="B2" s="644"/>
      <c r="C2" s="644"/>
      <c r="D2" s="644"/>
      <c r="E2" s="644"/>
      <c r="F2" s="645"/>
    </row>
    <row r="3" spans="1:6" ht="18.75" thickBot="1" x14ac:dyDescent="0.4">
      <c r="A3" s="531" t="s">
        <v>308</v>
      </c>
      <c r="B3" s="532"/>
      <c r="C3" s="532"/>
      <c r="D3" s="532"/>
      <c r="E3" s="532"/>
      <c r="F3" s="533"/>
    </row>
    <row r="4" spans="1:6" ht="19.7" customHeight="1" x14ac:dyDescent="0.35">
      <c r="A4" s="657" t="s">
        <v>433</v>
      </c>
      <c r="B4" s="658"/>
      <c r="C4" s="658"/>
      <c r="D4" s="658"/>
      <c r="E4" s="658"/>
      <c r="F4" s="659"/>
    </row>
    <row r="5" spans="1:6" s="16" customFormat="1" ht="18" x14ac:dyDescent="0.35">
      <c r="A5" s="453" t="s">
        <v>254</v>
      </c>
      <c r="B5" s="653" t="s">
        <v>253</v>
      </c>
      <c r="C5" s="655" t="s">
        <v>297</v>
      </c>
      <c r="D5" s="653" t="s">
        <v>257</v>
      </c>
      <c r="E5" s="454" t="s">
        <v>255</v>
      </c>
      <c r="F5" s="455" t="s">
        <v>256</v>
      </c>
    </row>
    <row r="6" spans="1:6" s="16" customFormat="1" ht="18" x14ac:dyDescent="0.35">
      <c r="A6" s="456" t="s">
        <v>91</v>
      </c>
      <c r="B6" s="654"/>
      <c r="C6" s="656"/>
      <c r="D6" s="654"/>
      <c r="E6" s="457">
        <f>+SUM(E7:E63)</f>
        <v>0</v>
      </c>
      <c r="F6" s="458">
        <f>+SUM(F7:F63)</f>
        <v>0</v>
      </c>
    </row>
    <row r="7" spans="1:6" ht="18" x14ac:dyDescent="0.35">
      <c r="A7" s="459"/>
      <c r="B7" s="460"/>
      <c r="C7" s="460"/>
      <c r="D7" s="461"/>
      <c r="E7" s="462"/>
      <c r="F7" s="463"/>
    </row>
    <row r="8" spans="1:6" ht="18" x14ac:dyDescent="0.35">
      <c r="A8" s="464"/>
      <c r="B8" s="465"/>
      <c r="C8" s="466"/>
      <c r="D8" s="467"/>
      <c r="E8" s="468"/>
      <c r="F8" s="469"/>
    </row>
    <row r="9" spans="1:6" ht="18" x14ac:dyDescent="0.35">
      <c r="A9" s="464"/>
      <c r="B9" s="465"/>
      <c r="C9" s="466"/>
      <c r="D9" s="467"/>
      <c r="E9" s="470"/>
      <c r="F9" s="471"/>
    </row>
    <row r="10" spans="1:6" ht="18" x14ac:dyDescent="0.35">
      <c r="A10" s="464"/>
      <c r="B10" s="465"/>
      <c r="C10" s="466"/>
      <c r="D10" s="467"/>
      <c r="E10" s="470"/>
      <c r="F10" s="472"/>
    </row>
    <row r="11" spans="1:6" ht="18" x14ac:dyDescent="0.35">
      <c r="A11" s="464"/>
      <c r="B11" s="465"/>
      <c r="C11" s="466"/>
      <c r="D11" s="467"/>
      <c r="E11" s="470"/>
      <c r="F11" s="472"/>
    </row>
    <row r="12" spans="1:6" ht="18" x14ac:dyDescent="0.35">
      <c r="A12" s="464"/>
      <c r="B12" s="465"/>
      <c r="C12" s="466"/>
      <c r="D12" s="467"/>
      <c r="E12" s="473"/>
      <c r="F12" s="472"/>
    </row>
    <row r="13" spans="1:6" ht="18" x14ac:dyDescent="0.35">
      <c r="A13" s="464"/>
      <c r="B13" s="465"/>
      <c r="C13" s="466"/>
      <c r="D13" s="467"/>
      <c r="E13" s="474"/>
      <c r="F13" s="472"/>
    </row>
    <row r="14" spans="1:6" ht="18" x14ac:dyDescent="0.35">
      <c r="A14" s="464"/>
      <c r="B14" s="465"/>
      <c r="C14" s="466"/>
      <c r="D14" s="467"/>
      <c r="E14" s="470"/>
      <c r="F14" s="472"/>
    </row>
    <row r="15" spans="1:6" ht="18" x14ac:dyDescent="0.35">
      <c r="A15" s="464"/>
      <c r="B15" s="465"/>
      <c r="C15" s="466"/>
      <c r="D15" s="467"/>
      <c r="E15" s="470"/>
      <c r="F15" s="472"/>
    </row>
    <row r="16" spans="1:6" ht="18" x14ac:dyDescent="0.35">
      <c r="A16" s="464"/>
      <c r="B16" s="465"/>
      <c r="C16" s="466"/>
      <c r="D16" s="467"/>
      <c r="E16" s="470"/>
      <c r="F16" s="469"/>
    </row>
    <row r="17" spans="1:6" ht="18" x14ac:dyDescent="0.35">
      <c r="A17" s="464"/>
      <c r="B17" s="465"/>
      <c r="C17" s="466"/>
      <c r="D17" s="467"/>
      <c r="E17" s="470"/>
      <c r="F17" s="471"/>
    </row>
    <row r="18" spans="1:6" ht="18" x14ac:dyDescent="0.35">
      <c r="A18" s="464"/>
      <c r="B18" s="465"/>
      <c r="C18" s="466"/>
      <c r="D18" s="467"/>
      <c r="E18" s="470"/>
      <c r="F18" s="472"/>
    </row>
    <row r="19" spans="1:6" ht="18" x14ac:dyDescent="0.35">
      <c r="A19" s="464"/>
      <c r="B19" s="465"/>
      <c r="C19" s="466"/>
      <c r="D19" s="467"/>
      <c r="E19" s="470"/>
      <c r="F19" s="469"/>
    </row>
    <row r="20" spans="1:6" ht="18" x14ac:dyDescent="0.35">
      <c r="A20" s="464"/>
      <c r="B20" s="465"/>
      <c r="C20" s="466"/>
      <c r="D20" s="467"/>
      <c r="E20" s="470"/>
      <c r="F20" s="471"/>
    </row>
    <row r="21" spans="1:6" ht="18" x14ac:dyDescent="0.35">
      <c r="A21" s="464"/>
      <c r="B21" s="465"/>
      <c r="C21" s="466"/>
      <c r="D21" s="467"/>
      <c r="E21" s="470"/>
      <c r="F21" s="469"/>
    </row>
    <row r="22" spans="1:6" ht="18" x14ac:dyDescent="0.35">
      <c r="A22" s="464"/>
      <c r="B22" s="465"/>
      <c r="C22" s="466"/>
      <c r="D22" s="467"/>
      <c r="E22" s="470"/>
      <c r="F22" s="471"/>
    </row>
    <row r="23" spans="1:6" ht="18" x14ac:dyDescent="0.35">
      <c r="A23" s="464"/>
      <c r="B23" s="465"/>
      <c r="C23" s="466"/>
      <c r="D23" s="467"/>
      <c r="E23" s="470"/>
      <c r="F23" s="472"/>
    </row>
    <row r="24" spans="1:6" ht="18" x14ac:dyDescent="0.35">
      <c r="A24" s="464"/>
      <c r="B24" s="465"/>
      <c r="C24" s="466"/>
      <c r="D24" s="467"/>
      <c r="E24" s="470"/>
      <c r="F24" s="472"/>
    </row>
    <row r="25" spans="1:6" ht="18" x14ac:dyDescent="0.35">
      <c r="A25" s="464"/>
      <c r="B25" s="465"/>
      <c r="C25" s="466"/>
      <c r="D25" s="467"/>
      <c r="E25" s="470"/>
      <c r="F25" s="472"/>
    </row>
    <row r="26" spans="1:6" ht="18" x14ac:dyDescent="0.35">
      <c r="A26" s="464"/>
      <c r="B26" s="465"/>
      <c r="C26" s="466"/>
      <c r="D26" s="467"/>
      <c r="E26" s="470"/>
      <c r="F26" s="472"/>
    </row>
    <row r="27" spans="1:6" ht="18" x14ac:dyDescent="0.35">
      <c r="A27" s="464"/>
      <c r="B27" s="465"/>
      <c r="C27" s="466"/>
      <c r="D27" s="467"/>
      <c r="E27" s="473"/>
      <c r="F27" s="472"/>
    </row>
    <row r="28" spans="1:6" ht="18" x14ac:dyDescent="0.35">
      <c r="A28" s="464"/>
      <c r="B28" s="465"/>
      <c r="C28" s="466"/>
      <c r="D28" s="467"/>
      <c r="E28" s="468"/>
      <c r="F28" s="469"/>
    </row>
    <row r="29" spans="1:6" ht="18" x14ac:dyDescent="0.35">
      <c r="A29" s="464"/>
      <c r="B29" s="465"/>
      <c r="C29" s="466"/>
      <c r="D29" s="467"/>
      <c r="E29" s="470"/>
      <c r="F29" s="471"/>
    </row>
    <row r="30" spans="1:6" ht="18" x14ac:dyDescent="0.35">
      <c r="A30" s="464"/>
      <c r="B30" s="465"/>
      <c r="C30" s="466"/>
      <c r="D30" s="467"/>
      <c r="E30" s="470"/>
      <c r="F30" s="472"/>
    </row>
    <row r="31" spans="1:6" ht="18" x14ac:dyDescent="0.35">
      <c r="A31" s="464"/>
      <c r="B31" s="465"/>
      <c r="C31" s="466"/>
      <c r="D31" s="467"/>
      <c r="E31" s="470"/>
      <c r="F31" s="472"/>
    </row>
    <row r="32" spans="1:6" ht="18" x14ac:dyDescent="0.35">
      <c r="A32" s="464"/>
      <c r="B32" s="465"/>
      <c r="C32" s="466"/>
      <c r="D32" s="467"/>
      <c r="E32" s="470"/>
      <c r="F32" s="472"/>
    </row>
    <row r="33" spans="1:6" ht="18" x14ac:dyDescent="0.35">
      <c r="A33" s="464"/>
      <c r="B33" s="465"/>
      <c r="C33" s="466"/>
      <c r="D33" s="467"/>
      <c r="E33" s="473"/>
      <c r="F33" s="469"/>
    </row>
    <row r="34" spans="1:6" ht="18" x14ac:dyDescent="0.35">
      <c r="A34" s="464"/>
      <c r="B34" s="465"/>
      <c r="C34" s="466"/>
      <c r="D34" s="467"/>
      <c r="E34" s="468"/>
      <c r="F34" s="471"/>
    </row>
    <row r="35" spans="1:6" ht="18" x14ac:dyDescent="0.35">
      <c r="A35" s="464"/>
      <c r="B35" s="465"/>
      <c r="C35" s="466"/>
      <c r="D35" s="467"/>
      <c r="E35" s="470"/>
      <c r="F35" s="472"/>
    </row>
    <row r="36" spans="1:6" ht="18" x14ac:dyDescent="0.35">
      <c r="A36" s="464"/>
      <c r="B36" s="465"/>
      <c r="C36" s="466"/>
      <c r="D36" s="467"/>
      <c r="E36" s="470"/>
      <c r="F36" s="472"/>
    </row>
    <row r="37" spans="1:6" ht="18" x14ac:dyDescent="0.35">
      <c r="A37" s="464"/>
      <c r="B37" s="465"/>
      <c r="C37" s="466"/>
      <c r="D37" s="467"/>
      <c r="E37" s="470"/>
      <c r="F37" s="472"/>
    </row>
    <row r="38" spans="1:6" ht="18" x14ac:dyDescent="0.35">
      <c r="A38" s="464"/>
      <c r="B38" s="465"/>
      <c r="C38" s="466"/>
      <c r="D38" s="467"/>
      <c r="E38" s="473"/>
      <c r="F38" s="469"/>
    </row>
    <row r="39" spans="1:6" ht="18" x14ac:dyDescent="0.35">
      <c r="A39" s="464"/>
      <c r="B39" s="465"/>
      <c r="C39" s="466"/>
      <c r="D39" s="467"/>
      <c r="E39" s="473"/>
      <c r="F39" s="471"/>
    </row>
    <row r="40" spans="1:6" ht="18" x14ac:dyDescent="0.35">
      <c r="A40" s="464"/>
      <c r="B40" s="465"/>
      <c r="C40" s="466"/>
      <c r="D40" s="467"/>
      <c r="E40" s="468"/>
      <c r="F40" s="472"/>
    </row>
    <row r="41" spans="1:6" ht="18" x14ac:dyDescent="0.35">
      <c r="A41" s="464"/>
      <c r="B41" s="465"/>
      <c r="C41" s="466"/>
      <c r="D41" s="467"/>
      <c r="E41" s="470"/>
      <c r="F41" s="469"/>
    </row>
    <row r="42" spans="1:6" ht="18" x14ac:dyDescent="0.35">
      <c r="A42" s="464"/>
      <c r="B42" s="465"/>
      <c r="C42" s="466"/>
      <c r="D42" s="467"/>
      <c r="E42" s="470"/>
      <c r="F42" s="471"/>
    </row>
    <row r="43" spans="1:6" ht="18" x14ac:dyDescent="0.35">
      <c r="A43" s="464"/>
      <c r="B43" s="465"/>
      <c r="C43" s="466"/>
      <c r="D43" s="467"/>
      <c r="E43" s="470"/>
      <c r="F43" s="472"/>
    </row>
    <row r="44" spans="1:6" ht="18" x14ac:dyDescent="0.35">
      <c r="A44" s="464"/>
      <c r="B44" s="465"/>
      <c r="C44" s="466"/>
      <c r="D44" s="467"/>
      <c r="E44" s="470"/>
      <c r="F44" s="472"/>
    </row>
    <row r="45" spans="1:6" ht="18" x14ac:dyDescent="0.35">
      <c r="A45" s="464"/>
      <c r="B45" s="465"/>
      <c r="C45" s="466"/>
      <c r="D45" s="467"/>
      <c r="E45" s="470"/>
      <c r="F45" s="472"/>
    </row>
    <row r="46" spans="1:6" ht="18" x14ac:dyDescent="0.35">
      <c r="A46" s="464"/>
      <c r="B46" s="465"/>
      <c r="C46" s="466"/>
      <c r="D46" s="467"/>
      <c r="E46" s="470"/>
      <c r="F46" s="472"/>
    </row>
    <row r="47" spans="1:6" ht="18" x14ac:dyDescent="0.35">
      <c r="A47" s="464"/>
      <c r="B47" s="465"/>
      <c r="C47" s="466"/>
      <c r="D47" s="467"/>
      <c r="E47" s="470"/>
      <c r="F47" s="472"/>
    </row>
    <row r="48" spans="1:6" ht="18" x14ac:dyDescent="0.35">
      <c r="A48" s="464"/>
      <c r="B48" s="465"/>
      <c r="C48" s="466"/>
      <c r="D48" s="467"/>
      <c r="E48" s="470"/>
      <c r="F48" s="469"/>
    </row>
    <row r="49" spans="1:6" ht="18" x14ac:dyDescent="0.35">
      <c r="A49" s="464"/>
      <c r="B49" s="465"/>
      <c r="C49" s="466"/>
      <c r="D49" s="467"/>
      <c r="E49" s="470"/>
      <c r="F49" s="471"/>
    </row>
    <row r="50" spans="1:6" ht="18" x14ac:dyDescent="0.35">
      <c r="A50" s="464"/>
      <c r="B50" s="465"/>
      <c r="C50" s="466"/>
      <c r="D50" s="467"/>
      <c r="E50" s="470"/>
      <c r="F50" s="472"/>
    </row>
    <row r="51" spans="1:6" ht="18" x14ac:dyDescent="0.35">
      <c r="A51" s="464"/>
      <c r="B51" s="465"/>
      <c r="C51" s="466"/>
      <c r="D51" s="467"/>
      <c r="E51" s="473"/>
      <c r="F51" s="472"/>
    </row>
    <row r="52" spans="1:6" ht="18" x14ac:dyDescent="0.35">
      <c r="A52" s="464"/>
      <c r="B52" s="465"/>
      <c r="C52" s="466"/>
      <c r="D52" s="467"/>
      <c r="E52" s="468"/>
      <c r="F52" s="472"/>
    </row>
    <row r="53" spans="1:6" ht="18" x14ac:dyDescent="0.35">
      <c r="A53" s="464"/>
      <c r="B53" s="465"/>
      <c r="C53" s="466"/>
      <c r="D53" s="467"/>
      <c r="E53" s="473"/>
      <c r="F53" s="469"/>
    </row>
    <row r="54" spans="1:6" ht="18" x14ac:dyDescent="0.35">
      <c r="A54" s="464"/>
      <c r="B54" s="465"/>
      <c r="C54" s="466"/>
      <c r="D54" s="467"/>
      <c r="E54" s="468"/>
      <c r="F54" s="469"/>
    </row>
    <row r="55" spans="1:6" ht="18" x14ac:dyDescent="0.35">
      <c r="A55" s="464"/>
      <c r="B55" s="465"/>
      <c r="C55" s="466"/>
      <c r="D55" s="467"/>
      <c r="E55" s="470"/>
      <c r="F55" s="469"/>
    </row>
    <row r="56" spans="1:6" ht="18" x14ac:dyDescent="0.35">
      <c r="A56" s="464"/>
      <c r="B56" s="465"/>
      <c r="C56" s="466"/>
      <c r="D56" s="467"/>
      <c r="E56" s="470"/>
      <c r="F56" s="471"/>
    </row>
    <row r="57" spans="1:6" ht="18" x14ac:dyDescent="0.35">
      <c r="A57" s="464"/>
      <c r="B57" s="465"/>
      <c r="C57" s="466"/>
      <c r="D57" s="467"/>
      <c r="E57" s="470"/>
      <c r="F57" s="472"/>
    </row>
    <row r="58" spans="1:6" ht="18" x14ac:dyDescent="0.35">
      <c r="A58" s="464"/>
      <c r="B58" s="465"/>
      <c r="C58" s="466"/>
      <c r="D58" s="467"/>
      <c r="E58" s="470"/>
      <c r="F58" s="472"/>
    </row>
    <row r="59" spans="1:6" ht="18" x14ac:dyDescent="0.35">
      <c r="A59" s="464"/>
      <c r="B59" s="465"/>
      <c r="C59" s="466"/>
      <c r="D59" s="467"/>
      <c r="E59" s="470"/>
      <c r="F59" s="472"/>
    </row>
    <row r="60" spans="1:6" ht="18" x14ac:dyDescent="0.35">
      <c r="A60" s="464"/>
      <c r="B60" s="465"/>
      <c r="C60" s="466"/>
      <c r="D60" s="467"/>
      <c r="E60" s="473"/>
      <c r="F60" s="472"/>
    </row>
    <row r="61" spans="1:6" ht="18" x14ac:dyDescent="0.35">
      <c r="A61" s="464"/>
      <c r="B61" s="465"/>
      <c r="C61" s="466"/>
      <c r="D61" s="467"/>
      <c r="E61" s="473"/>
      <c r="F61" s="469"/>
    </row>
    <row r="62" spans="1:6" ht="18" x14ac:dyDescent="0.35">
      <c r="A62" s="464"/>
      <c r="B62" s="465"/>
      <c r="C62" s="466"/>
      <c r="D62" s="467"/>
      <c r="E62" s="468"/>
      <c r="F62" s="475"/>
    </row>
    <row r="63" spans="1:6" ht="18.75" thickBot="1" x14ac:dyDescent="0.4">
      <c r="A63" s="476"/>
      <c r="B63" s="477"/>
      <c r="C63" s="478"/>
      <c r="D63" s="479"/>
      <c r="E63" s="480"/>
      <c r="F63" s="481"/>
    </row>
    <row r="64" spans="1:6" x14ac:dyDescent="0.35">
      <c r="E64" s="15"/>
      <c r="F64" s="15"/>
    </row>
    <row r="65" spans="5:6" x14ac:dyDescent="0.35">
      <c r="E65" s="15"/>
      <c r="F65" s="15"/>
    </row>
    <row r="66" spans="5:6" x14ac:dyDescent="0.35">
      <c r="E66" s="15"/>
      <c r="F66" s="15"/>
    </row>
    <row r="67" spans="5:6" x14ac:dyDescent="0.35">
      <c r="E67" s="15"/>
      <c r="F67" s="15"/>
    </row>
    <row r="68" spans="5:6" x14ac:dyDescent="0.35">
      <c r="E68" s="15"/>
      <c r="F68" s="15"/>
    </row>
    <row r="69" spans="5:6" x14ac:dyDescent="0.35">
      <c r="E69" s="15"/>
      <c r="F69" s="15"/>
    </row>
    <row r="70" spans="5:6" x14ac:dyDescent="0.35">
      <c r="E70" s="15"/>
      <c r="F70" s="15"/>
    </row>
    <row r="71" spans="5:6" x14ac:dyDescent="0.35">
      <c r="E71" s="15"/>
      <c r="F71" s="15"/>
    </row>
    <row r="72" spans="5:6" x14ac:dyDescent="0.35">
      <c r="E72" s="15"/>
      <c r="F72" s="15"/>
    </row>
    <row r="73" spans="5:6" x14ac:dyDescent="0.35">
      <c r="E73" s="15"/>
      <c r="F73" s="15"/>
    </row>
    <row r="74" spans="5:6" x14ac:dyDescent="0.35">
      <c r="E74" s="15"/>
      <c r="F74" s="15"/>
    </row>
    <row r="75" spans="5:6" x14ac:dyDescent="0.35">
      <c r="E75" s="15"/>
      <c r="F75" s="15"/>
    </row>
    <row r="76" spans="5:6" x14ac:dyDescent="0.35">
      <c r="E76" s="15"/>
      <c r="F76" s="15"/>
    </row>
    <row r="77" spans="5:6" x14ac:dyDescent="0.35">
      <c r="E77" s="15"/>
      <c r="F77" s="15"/>
    </row>
    <row r="78" spans="5:6" x14ac:dyDescent="0.35">
      <c r="E78" s="15"/>
      <c r="F78" s="15"/>
    </row>
    <row r="79" spans="5:6" x14ac:dyDescent="0.35">
      <c r="E79" s="15"/>
      <c r="F79" s="15"/>
    </row>
    <row r="80" spans="5:6" x14ac:dyDescent="0.35">
      <c r="E80" s="15"/>
      <c r="F80" s="15"/>
    </row>
    <row r="81" spans="5:6" x14ac:dyDescent="0.35">
      <c r="E81" s="15"/>
      <c r="F81" s="15"/>
    </row>
    <row r="82" spans="5:6" x14ac:dyDescent="0.35">
      <c r="E82" s="15"/>
      <c r="F82" s="15"/>
    </row>
    <row r="83" spans="5:6" x14ac:dyDescent="0.35">
      <c r="E83" s="15"/>
      <c r="F83" s="15"/>
    </row>
    <row r="84" spans="5:6" x14ac:dyDescent="0.35">
      <c r="E84" s="15"/>
      <c r="F84" s="15"/>
    </row>
    <row r="85" spans="5:6" x14ac:dyDescent="0.35">
      <c r="E85" s="15"/>
      <c r="F85" s="15"/>
    </row>
    <row r="86" spans="5:6" x14ac:dyDescent="0.35">
      <c r="E86" s="15"/>
      <c r="F86" s="15"/>
    </row>
    <row r="87" spans="5:6" x14ac:dyDescent="0.35">
      <c r="E87" s="15"/>
      <c r="F87" s="15"/>
    </row>
    <row r="88" spans="5:6" x14ac:dyDescent="0.35">
      <c r="E88" s="15"/>
      <c r="F88" s="15"/>
    </row>
    <row r="89" spans="5:6" x14ac:dyDescent="0.35">
      <c r="E89" s="15"/>
      <c r="F89" s="15"/>
    </row>
    <row r="90" spans="5:6" x14ac:dyDescent="0.35">
      <c r="E90" s="15"/>
      <c r="F90" s="15"/>
    </row>
    <row r="91" spans="5:6" x14ac:dyDescent="0.35">
      <c r="E91" s="15"/>
      <c r="F91" s="15"/>
    </row>
    <row r="92" spans="5:6" x14ac:dyDescent="0.35">
      <c r="E92" s="15"/>
      <c r="F92" s="15"/>
    </row>
    <row r="93" spans="5:6" x14ac:dyDescent="0.35">
      <c r="E93" s="15"/>
      <c r="F93" s="15"/>
    </row>
    <row r="94" spans="5:6" x14ac:dyDescent="0.35">
      <c r="E94" s="15"/>
      <c r="F94" s="15"/>
    </row>
    <row r="95" spans="5:6" x14ac:dyDescent="0.35">
      <c r="E95" s="15"/>
      <c r="F95" s="15"/>
    </row>
    <row r="96" spans="5:6" x14ac:dyDescent="0.35">
      <c r="E96" s="15"/>
      <c r="F96" s="15"/>
    </row>
    <row r="97" spans="5:6" x14ac:dyDescent="0.35">
      <c r="E97" s="15"/>
      <c r="F97" s="15"/>
    </row>
    <row r="98" spans="5:6" x14ac:dyDescent="0.35">
      <c r="E98" s="15"/>
      <c r="F98" s="15"/>
    </row>
    <row r="99" spans="5:6" x14ac:dyDescent="0.35">
      <c r="E99" s="15"/>
      <c r="F99" s="15"/>
    </row>
    <row r="100" spans="5:6" x14ac:dyDescent="0.35">
      <c r="E100" s="15"/>
      <c r="F100" s="15"/>
    </row>
    <row r="101" spans="5:6" x14ac:dyDescent="0.35">
      <c r="E101" s="15"/>
      <c r="F101" s="15"/>
    </row>
    <row r="102" spans="5:6" x14ac:dyDescent="0.35">
      <c r="E102" s="15"/>
      <c r="F102" s="15"/>
    </row>
    <row r="103" spans="5:6" x14ac:dyDescent="0.35">
      <c r="E103" s="15"/>
      <c r="F103" s="15"/>
    </row>
    <row r="104" spans="5:6" x14ac:dyDescent="0.35">
      <c r="E104" s="15"/>
      <c r="F104" s="15"/>
    </row>
    <row r="105" spans="5:6" x14ac:dyDescent="0.35">
      <c r="E105" s="15"/>
      <c r="F105" s="15"/>
    </row>
    <row r="106" spans="5:6" x14ac:dyDescent="0.35">
      <c r="E106" s="15"/>
      <c r="F106" s="15"/>
    </row>
    <row r="107" spans="5:6" x14ac:dyDescent="0.35">
      <c r="E107" s="15"/>
      <c r="F107" s="15"/>
    </row>
    <row r="108" spans="5:6" x14ac:dyDescent="0.35">
      <c r="E108" s="15"/>
      <c r="F108" s="15"/>
    </row>
    <row r="109" spans="5:6" x14ac:dyDescent="0.35">
      <c r="E109" s="15"/>
      <c r="F109" s="15"/>
    </row>
    <row r="110" spans="5:6" x14ac:dyDescent="0.35">
      <c r="E110" s="15"/>
      <c r="F110" s="15"/>
    </row>
    <row r="111" spans="5:6" x14ac:dyDescent="0.35">
      <c r="E111" s="15"/>
      <c r="F111" s="15"/>
    </row>
    <row r="112" spans="5:6" x14ac:dyDescent="0.35">
      <c r="E112" s="15"/>
      <c r="F112" s="15"/>
    </row>
    <row r="113" spans="5:6" x14ac:dyDescent="0.35">
      <c r="E113" s="15"/>
      <c r="F113" s="15"/>
    </row>
    <row r="114" spans="5:6" x14ac:dyDescent="0.35">
      <c r="E114" s="15"/>
      <c r="F114" s="15"/>
    </row>
    <row r="115" spans="5:6" x14ac:dyDescent="0.35">
      <c r="E115" s="15"/>
      <c r="F115" s="15"/>
    </row>
    <row r="116" spans="5:6" x14ac:dyDescent="0.35">
      <c r="E116" s="15"/>
      <c r="F116" s="15"/>
    </row>
    <row r="117" spans="5:6" x14ac:dyDescent="0.35">
      <c r="E117" s="15"/>
      <c r="F117" s="15"/>
    </row>
    <row r="118" spans="5:6" x14ac:dyDescent="0.35">
      <c r="E118" s="15"/>
      <c r="F118" s="15"/>
    </row>
    <row r="119" spans="5:6" x14ac:dyDescent="0.35">
      <c r="E119" s="15"/>
      <c r="F119" s="15"/>
    </row>
    <row r="120" spans="5:6" x14ac:dyDescent="0.35">
      <c r="E120" s="15"/>
      <c r="F120" s="15"/>
    </row>
    <row r="121" spans="5:6" x14ac:dyDescent="0.35">
      <c r="E121" s="15"/>
      <c r="F121" s="15"/>
    </row>
    <row r="122" spans="5:6" x14ac:dyDescent="0.35">
      <c r="E122" s="15"/>
      <c r="F122" s="15"/>
    </row>
    <row r="123" spans="5:6" x14ac:dyDescent="0.35">
      <c r="E123" s="15"/>
      <c r="F123" s="15"/>
    </row>
    <row r="124" spans="5:6" x14ac:dyDescent="0.35">
      <c r="E124" s="15"/>
      <c r="F124" s="15"/>
    </row>
    <row r="125" spans="5:6" x14ac:dyDescent="0.35">
      <c r="E125" s="15"/>
      <c r="F125" s="15"/>
    </row>
    <row r="126" spans="5:6" x14ac:dyDescent="0.35">
      <c r="E126" s="15"/>
      <c r="F126" s="15"/>
    </row>
    <row r="127" spans="5:6" x14ac:dyDescent="0.35">
      <c r="E127" s="15"/>
      <c r="F127" s="15"/>
    </row>
    <row r="128" spans="5:6" x14ac:dyDescent="0.35">
      <c r="E128" s="15"/>
      <c r="F128" s="15"/>
    </row>
    <row r="129" spans="5:6" x14ac:dyDescent="0.35">
      <c r="E129" s="15"/>
      <c r="F129" s="15"/>
    </row>
    <row r="130" spans="5:6" x14ac:dyDescent="0.35">
      <c r="E130" s="15"/>
      <c r="F130" s="15"/>
    </row>
    <row r="131" spans="5:6" x14ac:dyDescent="0.35">
      <c r="E131" s="15"/>
      <c r="F131" s="15"/>
    </row>
    <row r="132" spans="5:6" x14ac:dyDescent="0.35">
      <c r="E132" s="15"/>
      <c r="F132" s="15"/>
    </row>
    <row r="133" spans="5:6" x14ac:dyDescent="0.35">
      <c r="E133" s="15"/>
      <c r="F133" s="15"/>
    </row>
    <row r="134" spans="5:6" x14ac:dyDescent="0.35">
      <c r="E134" s="15"/>
      <c r="F134" s="15"/>
    </row>
    <row r="135" spans="5:6" x14ac:dyDescent="0.35">
      <c r="E135" s="15"/>
      <c r="F135" s="15"/>
    </row>
    <row r="136" spans="5:6" x14ac:dyDescent="0.35">
      <c r="E136" s="15"/>
      <c r="F136" s="15"/>
    </row>
    <row r="137" spans="5:6" x14ac:dyDescent="0.35">
      <c r="E137" s="15"/>
      <c r="F137" s="15"/>
    </row>
    <row r="138" spans="5:6" x14ac:dyDescent="0.35">
      <c r="E138" s="15"/>
      <c r="F138" s="15"/>
    </row>
    <row r="139" spans="5:6" x14ac:dyDescent="0.35">
      <c r="E139" s="15"/>
      <c r="F139" s="15"/>
    </row>
    <row r="140" spans="5:6" x14ac:dyDescent="0.35">
      <c r="E140" s="15"/>
      <c r="F140" s="15"/>
    </row>
    <row r="141" spans="5:6" x14ac:dyDescent="0.35">
      <c r="E141" s="15"/>
      <c r="F141" s="15"/>
    </row>
    <row r="142" spans="5:6" x14ac:dyDescent="0.35">
      <c r="E142" s="15"/>
      <c r="F142" s="15"/>
    </row>
    <row r="143" spans="5:6" x14ac:dyDescent="0.35">
      <c r="E143" s="15"/>
      <c r="F143" s="15"/>
    </row>
    <row r="144" spans="5:6" x14ac:dyDescent="0.35">
      <c r="E144" s="15"/>
      <c r="F144" s="15"/>
    </row>
    <row r="145" spans="5:6" x14ac:dyDescent="0.35">
      <c r="E145" s="15"/>
      <c r="F145" s="15"/>
    </row>
    <row r="146" spans="5:6" x14ac:dyDescent="0.35">
      <c r="E146" s="15"/>
      <c r="F146" s="15"/>
    </row>
    <row r="147" spans="5:6" x14ac:dyDescent="0.35">
      <c r="E147" s="15"/>
      <c r="F147" s="15"/>
    </row>
    <row r="148" spans="5:6" x14ac:dyDescent="0.35">
      <c r="E148" s="15"/>
      <c r="F148" s="15"/>
    </row>
    <row r="149" spans="5:6" x14ac:dyDescent="0.35">
      <c r="E149" s="15"/>
      <c r="F149" s="15"/>
    </row>
    <row r="150" spans="5:6" x14ac:dyDescent="0.35">
      <c r="E150" s="15"/>
      <c r="F150" s="15"/>
    </row>
    <row r="151" spans="5:6" x14ac:dyDescent="0.35">
      <c r="E151" s="15"/>
      <c r="F151" s="15"/>
    </row>
    <row r="152" spans="5:6" x14ac:dyDescent="0.35">
      <c r="E152" s="15"/>
      <c r="F152" s="15"/>
    </row>
    <row r="153" spans="5:6" x14ac:dyDescent="0.35">
      <c r="E153" s="15"/>
      <c r="F153" s="15"/>
    </row>
    <row r="154" spans="5:6" x14ac:dyDescent="0.35">
      <c r="E154" s="15"/>
      <c r="F154" s="15"/>
    </row>
    <row r="155" spans="5:6" x14ac:dyDescent="0.35">
      <c r="E155" s="15"/>
      <c r="F155" s="15"/>
    </row>
    <row r="156" spans="5:6" x14ac:dyDescent="0.35">
      <c r="E156" s="15"/>
      <c r="F156" s="15"/>
    </row>
    <row r="157" spans="5:6" x14ac:dyDescent="0.35">
      <c r="E157" s="15"/>
      <c r="F157" s="15"/>
    </row>
    <row r="158" spans="5:6" x14ac:dyDescent="0.35">
      <c r="E158" s="15"/>
      <c r="F158" s="15"/>
    </row>
    <row r="159" spans="5:6" x14ac:dyDescent="0.35">
      <c r="E159" s="15"/>
      <c r="F159" s="15"/>
    </row>
    <row r="160" spans="5:6" x14ac:dyDescent="0.35">
      <c r="E160" s="15"/>
      <c r="F160" s="15"/>
    </row>
    <row r="161" spans="5:6" x14ac:dyDescent="0.35">
      <c r="E161" s="15"/>
      <c r="F161" s="15"/>
    </row>
    <row r="162" spans="5:6" x14ac:dyDescent="0.35">
      <c r="E162" s="15"/>
      <c r="F162" s="15"/>
    </row>
    <row r="163" spans="5:6" x14ac:dyDescent="0.35">
      <c r="E163" s="15"/>
      <c r="F163" s="15"/>
    </row>
    <row r="164" spans="5:6" x14ac:dyDescent="0.35">
      <c r="E164" s="15"/>
      <c r="F164" s="15"/>
    </row>
    <row r="165" spans="5:6" x14ac:dyDescent="0.35">
      <c r="E165" s="15"/>
      <c r="F165" s="15"/>
    </row>
    <row r="166" spans="5:6" x14ac:dyDescent="0.35">
      <c r="E166" s="15"/>
      <c r="F166" s="15"/>
    </row>
    <row r="167" spans="5:6" x14ac:dyDescent="0.35">
      <c r="E167" s="15"/>
      <c r="F167" s="15"/>
    </row>
    <row r="168" spans="5:6" x14ac:dyDescent="0.35">
      <c r="E168" s="15"/>
      <c r="F168" s="15"/>
    </row>
    <row r="169" spans="5:6" x14ac:dyDescent="0.35">
      <c r="E169" s="15"/>
      <c r="F169" s="15"/>
    </row>
    <row r="170" spans="5:6" x14ac:dyDescent="0.35">
      <c r="E170" s="15"/>
      <c r="F170" s="15"/>
    </row>
    <row r="171" spans="5:6" x14ac:dyDescent="0.35">
      <c r="E171" s="15"/>
      <c r="F171" s="15"/>
    </row>
    <row r="172" spans="5:6" x14ac:dyDescent="0.35">
      <c r="E172" s="15"/>
      <c r="F172" s="15"/>
    </row>
    <row r="173" spans="5:6" x14ac:dyDescent="0.35">
      <c r="E173" s="15"/>
      <c r="F173" s="15"/>
    </row>
    <row r="174" spans="5:6" x14ac:dyDescent="0.35">
      <c r="E174" s="15"/>
      <c r="F174" s="15"/>
    </row>
    <row r="175" spans="5:6" x14ac:dyDescent="0.35">
      <c r="E175" s="15"/>
      <c r="F175" s="15"/>
    </row>
    <row r="176" spans="5:6" x14ac:dyDescent="0.35">
      <c r="E176" s="15"/>
      <c r="F176" s="15"/>
    </row>
    <row r="177" spans="5:6" x14ac:dyDescent="0.35">
      <c r="E177" s="15"/>
      <c r="F177" s="15"/>
    </row>
    <row r="178" spans="5:6" x14ac:dyDescent="0.35">
      <c r="E178" s="15"/>
      <c r="F178" s="15"/>
    </row>
    <row r="179" spans="5:6" x14ac:dyDescent="0.35">
      <c r="E179" s="15"/>
      <c r="F179" s="15"/>
    </row>
    <row r="180" spans="5:6" x14ac:dyDescent="0.35">
      <c r="E180" s="15"/>
      <c r="F180" s="15"/>
    </row>
    <row r="181" spans="5:6" x14ac:dyDescent="0.35">
      <c r="E181" s="15"/>
      <c r="F181" s="15"/>
    </row>
    <row r="182" spans="5:6" x14ac:dyDescent="0.35">
      <c r="E182" s="15"/>
      <c r="F182" s="15"/>
    </row>
    <row r="183" spans="5:6" x14ac:dyDescent="0.35">
      <c r="E183" s="15"/>
      <c r="F183" s="15"/>
    </row>
    <row r="184" spans="5:6" x14ac:dyDescent="0.35">
      <c r="E184" s="15"/>
      <c r="F184" s="15"/>
    </row>
    <row r="185" spans="5:6" x14ac:dyDescent="0.35">
      <c r="E185" s="15"/>
      <c r="F185" s="15"/>
    </row>
    <row r="186" spans="5:6" x14ac:dyDescent="0.35">
      <c r="E186" s="15"/>
      <c r="F186" s="15"/>
    </row>
    <row r="187" spans="5:6" x14ac:dyDescent="0.35">
      <c r="E187" s="15"/>
      <c r="F187" s="15"/>
    </row>
    <row r="188" spans="5:6" x14ac:dyDescent="0.35">
      <c r="E188" s="15"/>
      <c r="F188" s="15"/>
    </row>
    <row r="189" spans="5:6" x14ac:dyDescent="0.35">
      <c r="E189" s="15"/>
      <c r="F189" s="15"/>
    </row>
    <row r="190" spans="5:6" x14ac:dyDescent="0.35">
      <c r="E190" s="15"/>
      <c r="F190" s="15"/>
    </row>
    <row r="191" spans="5:6" x14ac:dyDescent="0.35">
      <c r="E191" s="15"/>
      <c r="F191" s="15"/>
    </row>
    <row r="192" spans="5:6" x14ac:dyDescent="0.35">
      <c r="E192" s="15"/>
      <c r="F192" s="15"/>
    </row>
    <row r="193" spans="5:6" x14ac:dyDescent="0.35">
      <c r="E193" s="15"/>
      <c r="F193" s="15"/>
    </row>
    <row r="194" spans="5:6" x14ac:dyDescent="0.35">
      <c r="E194" s="15"/>
      <c r="F194" s="15"/>
    </row>
    <row r="195" spans="5:6" x14ac:dyDescent="0.35">
      <c r="E195" s="15"/>
      <c r="F195" s="15"/>
    </row>
    <row r="196" spans="5:6" x14ac:dyDescent="0.35">
      <c r="E196" s="15"/>
      <c r="F196" s="15"/>
    </row>
    <row r="197" spans="5:6" x14ac:dyDescent="0.35">
      <c r="E197" s="15"/>
      <c r="F197" s="15"/>
    </row>
    <row r="198" spans="5:6" x14ac:dyDescent="0.35">
      <c r="E198" s="15"/>
      <c r="F198" s="15"/>
    </row>
    <row r="199" spans="5:6" x14ac:dyDescent="0.35">
      <c r="E199" s="15"/>
      <c r="F199" s="15"/>
    </row>
    <row r="200" spans="5:6" x14ac:dyDescent="0.35">
      <c r="E200" s="15"/>
      <c r="F200" s="15"/>
    </row>
    <row r="201" spans="5:6" x14ac:dyDescent="0.35">
      <c r="E201" s="15"/>
      <c r="F201" s="15"/>
    </row>
    <row r="202" spans="5:6" x14ac:dyDescent="0.35">
      <c r="E202" s="15"/>
      <c r="F202" s="15"/>
    </row>
    <row r="203" spans="5:6" x14ac:dyDescent="0.35">
      <c r="E203" s="15"/>
      <c r="F203" s="15"/>
    </row>
    <row r="204" spans="5:6" x14ac:dyDescent="0.35">
      <c r="E204" s="15"/>
      <c r="F204" s="15"/>
    </row>
    <row r="205" spans="5:6" x14ac:dyDescent="0.35">
      <c r="E205" s="15"/>
      <c r="F205" s="15"/>
    </row>
    <row r="206" spans="5:6" x14ac:dyDescent="0.35">
      <c r="E206" s="15"/>
      <c r="F206" s="15"/>
    </row>
    <row r="207" spans="5:6" x14ac:dyDescent="0.35">
      <c r="E207" s="15"/>
      <c r="F207" s="15"/>
    </row>
  </sheetData>
  <sheetProtection algorithmName="SHA-512" hashValue="ncr9kFS7iZw/Z5jk/PlAJmyL0DXKxHWiyaK3ojO57pcGQo2B7Jdvfa12xLcUFDRYYV8c6Dzt0hwzBXRhj8tGVA==" saltValue="ENPM5ytY/5VsKhgxrSqQng==" spinCount="100000" sheet="1" objects="1" scenarios="1"/>
  <mergeCells count="7">
    <mergeCell ref="A1:F1"/>
    <mergeCell ref="A2:F2"/>
    <mergeCell ref="A3:F3"/>
    <mergeCell ref="B5:B6"/>
    <mergeCell ref="C5:C6"/>
    <mergeCell ref="D5:D6"/>
    <mergeCell ref="A4:F4"/>
  </mergeCells>
  <printOptions horizontalCentered="1"/>
  <pageMargins left="0.31496062992125984" right="0.31496062992125984" top="0.55118110236220474" bottom="0.55118110236220474" header="0.31496062992125984" footer="0.31496062992125984"/>
  <pageSetup paperSize="9" scale="54" orientation="portrait" r:id="rId1"/>
  <headerFooter>
    <oddFooter>&amp;R&amp;P di &amp;N</oddFoot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Tendine!$I$1:$I$9</xm:f>
          </x14:formula1>
          <xm:sqref>B7:B63</xm:sqref>
        </x14:dataValidation>
        <x14:dataValidation type="list" allowBlank="1" showInputMessage="1" showErrorMessage="1" xr:uid="{00000000-0002-0000-0700-000001000000}">
          <x14:formula1>
            <xm:f>Tendine!$H$1:$H$4</xm:f>
          </x14:formula1>
          <xm:sqref>A7:A63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13</vt:i4>
      </vt:variant>
    </vt:vector>
  </HeadingPairs>
  <TitlesOfParts>
    <vt:vector size="23" baseType="lpstr">
      <vt:lpstr>Dati generali</vt:lpstr>
      <vt:lpstr>Coproduttori</vt:lpstr>
      <vt:lpstr>Scene e cast</vt:lpstr>
      <vt:lpstr>Costo di Produzione</vt:lpstr>
      <vt:lpstr>Costi Ammissibili</vt:lpstr>
      <vt:lpstr>Aiuto</vt:lpstr>
      <vt:lpstr>Coperture finanziarie</vt:lpstr>
      <vt:lpstr>Griglia punti</vt:lpstr>
      <vt:lpstr>Impegni assunti</vt:lpstr>
      <vt:lpstr>Tendine</vt:lpstr>
      <vt:lpstr>Aiuto!Area_stampa</vt:lpstr>
      <vt:lpstr>'Coperture finanziarie'!Area_stampa</vt:lpstr>
      <vt:lpstr>Coproduttori!Area_stampa</vt:lpstr>
      <vt:lpstr>'Costi Ammissibili'!Area_stampa</vt:lpstr>
      <vt:lpstr>'Costo di Produzione'!Area_stampa</vt:lpstr>
      <vt:lpstr>'Dati generali'!Area_stampa</vt:lpstr>
      <vt:lpstr>'Impegni assunti'!Area_stampa</vt:lpstr>
      <vt:lpstr>'Coperture finanziarie'!Titoli_stampa</vt:lpstr>
      <vt:lpstr>Coproduttori!Titoli_stampa</vt:lpstr>
      <vt:lpstr>'Costi Ammissibili'!Titoli_stampa</vt:lpstr>
      <vt:lpstr>'Costo di Produzione'!Titoli_stampa</vt:lpstr>
      <vt:lpstr>'Dati generali'!Titoli_stampa</vt:lpstr>
      <vt:lpstr>'Impegni assunti'!Titoli_stampa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Edoardo Pontecorvo</cp:lastModifiedBy>
  <cp:lastPrinted>2023-04-19T13:47:10Z</cp:lastPrinted>
  <dcterms:created xsi:type="dcterms:W3CDTF">2018-10-23T07:34:10Z</dcterms:created>
  <dcterms:modified xsi:type="dcterms:W3CDTF">2025-03-04T15:15:19Z</dcterms:modified>
</cp:coreProperties>
</file>