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AVVISI Imprese Nuove Donne Giovani\PRE SEED\PRE-SEED 3.0\"/>
    </mc:Choice>
  </mc:AlternateContent>
  <xr:revisionPtr revIDLastSave="0" documentId="13_ncr:1_{533A7A1A-982E-47C6-9D60-514BF95D35D1}" xr6:coauthVersionLast="47" xr6:coauthVersionMax="47" xr10:uidLastSave="{00000000-0000-0000-0000-000000000000}"/>
  <workbookProtection workbookAlgorithmName="SHA-512" workbookHashValue="lnsVLH/YLgtooxtEMzg2uP/juVynP6+prndKSy6NAUtO62ohJiLDf5iycHby6e/8GR1/WVBBAnWIoRkZMeIQig==" workbookSaltValue="P8C6TyEFQFuMaHg1TMMf5w==" workbookSpinCount="100000" lockStructure="1"/>
  <bookViews>
    <workbookView xWindow="-120" yWindow="-120" windowWidth="38640" windowHeight="15720" xr2:uid="{40DAD300-067D-4FEC-8A43-54DC5A266FEC}"/>
  </bookViews>
  <sheets>
    <sheet name="Calcolo AR" sheetId="2" r:id="rId1"/>
    <sheet name="Foglio 1" sheetId="1" state="hidden" r:id="rId2"/>
    <sheet name="Etichette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27" i="2" l="1"/>
  <c r="E29" i="2"/>
  <c r="E11" i="2"/>
  <c r="E50" i="1"/>
  <c r="E47" i="1"/>
  <c r="E45" i="1"/>
  <c r="E44" i="1"/>
  <c r="B50" i="1"/>
  <c r="B47" i="1"/>
  <c r="B45" i="1"/>
  <c r="B44" i="1"/>
  <c r="E37" i="1"/>
  <c r="E34" i="1"/>
  <c r="E32" i="1"/>
  <c r="E31" i="1"/>
  <c r="B37" i="1"/>
  <c r="B34" i="1"/>
  <c r="B32" i="1"/>
  <c r="B31" i="1"/>
  <c r="B33" i="1" s="1"/>
  <c r="E24" i="1"/>
  <c r="E21" i="1"/>
  <c r="E19" i="1"/>
  <c r="E18" i="1"/>
  <c r="E20" i="1" s="1"/>
  <c r="E25" i="1" s="1"/>
  <c r="E26" i="1" s="1"/>
  <c r="B24" i="1"/>
  <c r="B21" i="1"/>
  <c r="B19" i="1"/>
  <c r="B18" i="1"/>
  <c r="E11" i="1"/>
  <c r="E8" i="1"/>
  <c r="E6" i="1"/>
  <c r="E5" i="1"/>
  <c r="B11" i="1"/>
  <c r="B6" i="1"/>
  <c r="B8" i="1"/>
  <c r="B5" i="1"/>
  <c r="C31" i="2" l="1"/>
  <c r="C25" i="2" s="1"/>
  <c r="C29" i="2" s="1"/>
  <c r="E31" i="2"/>
  <c r="E33" i="1"/>
  <c r="E38" i="1" s="1"/>
  <c r="E39" i="1" s="1"/>
  <c r="E7" i="1"/>
  <c r="E12" i="1"/>
  <c r="E13" i="1" s="1"/>
  <c r="E46" i="1"/>
  <c r="E51" i="1" s="1"/>
  <c r="E52" i="1" s="1"/>
  <c r="B46" i="1"/>
  <c r="B51" i="1" s="1"/>
  <c r="B52" i="1" s="1"/>
  <c r="B38" i="1"/>
  <c r="B39" i="1" s="1"/>
  <c r="B20" i="1"/>
  <c r="B25" i="1" s="1"/>
  <c r="B26" i="1" s="1"/>
  <c r="B7" i="1"/>
  <c r="B12" i="1" s="1"/>
  <c r="B13" i="1" s="1"/>
  <c r="E34" i="2" l="1"/>
  <c r="C27" i="2"/>
</calcChain>
</file>

<file path=xl/sharedStrings.xml><?xml version="1.0" encoding="utf-8"?>
<sst xmlns="http://schemas.openxmlformats.org/spreadsheetml/2006/main" count="116" uniqueCount="37">
  <si>
    <t>Calcolo contributo Avviso PRE SEED 3.0</t>
  </si>
  <si>
    <r>
      <t xml:space="preserve">Apporti di Capitale Ammissibili </t>
    </r>
    <r>
      <rPr>
        <sz val="11"/>
        <color theme="1"/>
        <rFont val="Arial"/>
        <family val="2"/>
      </rPr>
      <t>(rif. Articolo 3 dell'</t>
    </r>
    <r>
      <rPr>
        <b/>
        <sz val="11"/>
        <color theme="1"/>
        <rFont val="Arial"/>
        <family val="2"/>
      </rPr>
      <t>Avviso</t>
    </r>
    <r>
      <rPr>
        <sz val="11"/>
        <color theme="1"/>
        <rFont val="Arial"/>
        <family val="2"/>
      </rPr>
      <t>)</t>
    </r>
  </si>
  <si>
    <r>
      <t xml:space="preserve">Da parte di soci che non sono </t>
    </r>
    <r>
      <rPr>
        <b/>
        <sz val="11"/>
        <color theme="1"/>
        <rFont val="Arial"/>
        <family val="2"/>
      </rPr>
      <t>Investitori Terzi e Indipendenti</t>
    </r>
  </si>
  <si>
    <r>
      <t xml:space="preserve">Da parte di </t>
    </r>
    <r>
      <rPr>
        <b/>
        <sz val="11"/>
        <color theme="1"/>
        <rFont val="Arial"/>
        <family val="2"/>
      </rPr>
      <t>Investitori Terzi e Indipendenti</t>
    </r>
  </si>
  <si>
    <t>Totale</t>
  </si>
  <si>
    <t>Contributo massimo teorico per Apporti di capitale senza cap</t>
  </si>
  <si>
    <r>
      <t xml:space="preserve">Contributo massimo teorico per </t>
    </r>
    <r>
      <rPr>
        <b/>
        <sz val="11"/>
        <color theme="1"/>
        <rFont val="Arial"/>
        <family val="2"/>
      </rPr>
      <t>Apporti di Capitale</t>
    </r>
  </si>
  <si>
    <r>
      <t xml:space="preserve">Costi Ammissibili </t>
    </r>
    <r>
      <rPr>
        <sz val="11"/>
        <color theme="1"/>
        <rFont val="Arial"/>
        <family val="2"/>
      </rPr>
      <t>(rif. Articolo 4 dell'</t>
    </r>
    <r>
      <rPr>
        <b/>
        <sz val="11"/>
        <color theme="1"/>
        <rFont val="Arial"/>
        <family val="2"/>
      </rPr>
      <t>Avviso</t>
    </r>
    <r>
      <rPr>
        <sz val="11"/>
        <color theme="1"/>
        <rFont val="Arial"/>
        <family val="2"/>
      </rPr>
      <t>)</t>
    </r>
  </si>
  <si>
    <r>
      <t xml:space="preserve">E' presente un apporto lavorativo da parte di un </t>
    </r>
    <r>
      <rPr>
        <b/>
        <sz val="11"/>
        <color theme="1"/>
        <rFont val="Arial"/>
        <family val="2"/>
      </rPr>
      <t>Socio Innovatore</t>
    </r>
    <r>
      <rPr>
        <sz val="11"/>
        <color theme="1"/>
        <rFont val="Arial"/>
        <family val="2"/>
      </rPr>
      <t xml:space="preserve"> con le caratteristiche previste all'art. 4(C) dell'</t>
    </r>
    <r>
      <rPr>
        <b/>
        <sz val="11"/>
        <color theme="1"/>
        <rFont val="Arial"/>
        <family val="2"/>
      </rPr>
      <t>Avviso</t>
    </r>
    <r>
      <rPr>
        <sz val="11"/>
        <color theme="1"/>
        <rFont val="Arial"/>
        <family val="2"/>
      </rPr>
      <t xml:space="preserve">? </t>
    </r>
  </si>
  <si>
    <t>NO</t>
  </si>
  <si>
    <t>Max importo utile</t>
  </si>
  <si>
    <t>Importo previsto</t>
  </si>
  <si>
    <r>
      <t xml:space="preserve">A - </t>
    </r>
    <r>
      <rPr>
        <b/>
        <sz val="11"/>
        <color theme="1"/>
        <rFont val="Arial"/>
        <family val="2"/>
      </rPr>
      <t xml:space="preserve">Costi Ammissibili </t>
    </r>
    <r>
      <rPr>
        <sz val="11"/>
        <color theme="1"/>
        <rFont val="Arial"/>
        <family val="2"/>
      </rPr>
      <t>da rendicontare</t>
    </r>
  </si>
  <si>
    <t>B - Costi G&amp;A e Indiretti (5% di A)</t>
  </si>
  <si>
    <t>C - Costi del Personale (20% di A se SI)</t>
  </si>
  <si>
    <r>
      <t xml:space="preserve">Totale </t>
    </r>
    <r>
      <rPr>
        <b/>
        <sz val="11"/>
        <color theme="1"/>
        <rFont val="Arial"/>
        <family val="2"/>
      </rPr>
      <t>Costi Ammissibili</t>
    </r>
  </si>
  <si>
    <t>Contributo concedibile</t>
  </si>
  <si>
    <r>
      <t xml:space="preserve">Ipotesi A.1 </t>
    </r>
    <r>
      <rPr>
        <b/>
        <u/>
        <sz val="11"/>
        <color rgb="FF000000"/>
        <rFont val="Aptos Narrow"/>
        <family val="2"/>
      </rPr>
      <t>con</t>
    </r>
    <r>
      <rPr>
        <b/>
        <sz val="11"/>
        <color rgb="FF000000"/>
        <rFont val="Aptos Narrow"/>
        <family val="2"/>
      </rPr>
      <t xml:space="preserve"> Socio Innovatore con almeno il 20% di TL dedicato e apporto Investitore pari ad almeno 50 K</t>
    </r>
  </si>
  <si>
    <r>
      <t xml:space="preserve">Ipotesi A.2 </t>
    </r>
    <r>
      <rPr>
        <b/>
        <u/>
        <sz val="11"/>
        <color rgb="FF000000"/>
        <rFont val="Aptos Narrow"/>
        <family val="2"/>
      </rPr>
      <t>con</t>
    </r>
    <r>
      <rPr>
        <b/>
        <sz val="11"/>
        <color rgb="FF000000"/>
        <rFont val="Aptos Narrow"/>
        <family val="2"/>
      </rPr>
      <t xml:space="preserve"> Socio Innovatore con almeno il 20% di TL dedicato e apporto Investitore pari ad almeno 50 K</t>
    </r>
  </si>
  <si>
    <t>Tempo socio innovatore %</t>
  </si>
  <si>
    <t>Investimento presentato</t>
  </si>
  <si>
    <t>Contributo costi forfettari 5%</t>
  </si>
  <si>
    <t>Contributo forfettario costo personale 20%</t>
  </si>
  <si>
    <t>Totale Investimento calcolato</t>
  </si>
  <si>
    <t>Soglia massima contributo massimo concedibile</t>
  </si>
  <si>
    <t xml:space="preserve">Apporto socio </t>
  </si>
  <si>
    <t>Apporto investitore indipendente</t>
  </si>
  <si>
    <t>Valore totale apporto ai fini dell'avviso</t>
  </si>
  <si>
    <t>Contributo concesso</t>
  </si>
  <si>
    <r>
      <t xml:space="preserve">Ipotesi B.1 </t>
    </r>
    <r>
      <rPr>
        <b/>
        <u/>
        <sz val="11"/>
        <color rgb="FF000000"/>
        <rFont val="Aptos Narrow"/>
        <family val="2"/>
      </rPr>
      <t>con</t>
    </r>
    <r>
      <rPr>
        <b/>
        <sz val="11"/>
        <color rgb="FF000000"/>
        <rFont val="Aptos Narrow"/>
        <family val="2"/>
      </rPr>
      <t xml:space="preserve"> Socio Innovatore con almeno il 20% di TL dedicato e apporto Investitore inferiore a 50 K</t>
    </r>
  </si>
  <si>
    <r>
      <t xml:space="preserve">Ipotesi B.2 </t>
    </r>
    <r>
      <rPr>
        <b/>
        <u/>
        <sz val="11"/>
        <color rgb="FF000000"/>
        <rFont val="Aptos Narrow"/>
        <family val="2"/>
      </rPr>
      <t>con</t>
    </r>
    <r>
      <rPr>
        <b/>
        <sz val="11"/>
        <color rgb="FF000000"/>
        <rFont val="Aptos Narrow"/>
        <family val="2"/>
      </rPr>
      <t xml:space="preserve"> Socio Innovatore con almeno il 20% di TL dedicato e apporto Investitore inferiore a 50 K</t>
    </r>
  </si>
  <si>
    <r>
      <t xml:space="preserve">Ipotesi C.1 </t>
    </r>
    <r>
      <rPr>
        <b/>
        <u/>
        <sz val="11"/>
        <color rgb="FF000000"/>
        <rFont val="Aptos Narrow"/>
        <family val="2"/>
      </rPr>
      <t>con</t>
    </r>
    <r>
      <rPr>
        <b/>
        <sz val="11"/>
        <color rgb="FF000000"/>
        <rFont val="Aptos Narrow"/>
        <family val="2"/>
      </rPr>
      <t xml:space="preserve"> Socio Innovatore con TL dedicato inferiore al 20% e apporto Investitore pari ad almeno 50 K</t>
    </r>
  </si>
  <si>
    <r>
      <t xml:space="preserve">Ipotesi C.2 </t>
    </r>
    <r>
      <rPr>
        <b/>
        <u/>
        <sz val="11"/>
        <color rgb="FF000000"/>
        <rFont val="Aptos Narrow"/>
        <family val="2"/>
      </rPr>
      <t>con</t>
    </r>
    <r>
      <rPr>
        <b/>
        <sz val="11"/>
        <color rgb="FF000000"/>
        <rFont val="Aptos Narrow"/>
        <family val="2"/>
      </rPr>
      <t xml:space="preserve"> Socio Innovatore con TL dedicato inferiore al 20% e apporto Investitore pari ad almeno 50 K</t>
    </r>
  </si>
  <si>
    <r>
      <t xml:space="preserve">Ipotesi D.1 </t>
    </r>
    <r>
      <rPr>
        <b/>
        <u/>
        <sz val="11"/>
        <color rgb="FF000000"/>
        <rFont val="Aptos Narrow"/>
        <family val="2"/>
      </rPr>
      <t>con</t>
    </r>
    <r>
      <rPr>
        <b/>
        <sz val="11"/>
        <color rgb="FF000000"/>
        <rFont val="Aptos Narrow"/>
        <family val="2"/>
      </rPr>
      <t xml:space="preserve"> Socio Innovatore con TL dedicato inferiore al 20% e apporto Investitore inferiore a 50 K</t>
    </r>
  </si>
  <si>
    <r>
      <t xml:space="preserve">Ipotesi D.2 </t>
    </r>
    <r>
      <rPr>
        <b/>
        <u/>
        <sz val="11"/>
        <color rgb="FF000000"/>
        <rFont val="Aptos Narrow"/>
        <family val="2"/>
      </rPr>
      <t>con</t>
    </r>
    <r>
      <rPr>
        <b/>
        <sz val="11"/>
        <color rgb="FF000000"/>
        <rFont val="Aptos Narrow"/>
        <family val="2"/>
      </rPr>
      <t xml:space="preserve"> Socio Innovatore con TL dedicato inferiore al 20% e apporto Investitore inferiore a 50 K</t>
    </r>
  </si>
  <si>
    <t>SI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</si>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</sst>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u/>
      <sz val="11"/>
      <color rgb="FF000000"/>
      <name val="Aptos Narrow"/>
      <family val="2"/>
    </font>
    <font>
      <sz val="11"/>
      <color theme="1"/>
      <name val="Arial"/>
      <family val="2"/>
    </font>
    <font>
      <b/>
      <sz val="11"/>
      <color rgb="FF003399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2" fillId="0" borderId="7" xfId="0" applyFont="1" applyBorder="1" applyAlignment="1">
      <alignment vertical="center"/>
    </xf>
    <xf numFmtId="43" fontId="2" fillId="0" borderId="8" xfId="1" applyFont="1" applyBorder="1" applyAlignment="1">
      <alignment horizontal="right" vertical="center"/>
    </xf>
    <xf numFmtId="43" fontId="2" fillId="3" borderId="8" xfId="1" applyFont="1" applyFill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0" fillId="0" borderId="11" xfId="0" applyBorder="1"/>
    <xf numFmtId="43" fontId="2" fillId="4" borderId="8" xfId="1" applyFont="1" applyFill="1" applyBorder="1" applyAlignment="1">
      <alignment horizontal="right" vertical="center"/>
    </xf>
    <xf numFmtId="43" fontId="2" fillId="5" borderId="10" xfId="1" applyFont="1" applyFill="1" applyBorder="1" applyAlignment="1">
      <alignment horizontal="right" vertical="center"/>
    </xf>
    <xf numFmtId="0" fontId="5" fillId="6" borderId="15" xfId="0" applyFont="1" applyFill="1" applyBorder="1"/>
    <xf numFmtId="0" fontId="5" fillId="6" borderId="16" xfId="0" applyFont="1" applyFill="1" applyBorder="1"/>
    <xf numFmtId="43" fontId="5" fillId="6" borderId="16" xfId="1" applyFont="1" applyFill="1" applyBorder="1"/>
    <xf numFmtId="0" fontId="5" fillId="6" borderId="17" xfId="0" applyFont="1" applyFill="1" applyBorder="1"/>
    <xf numFmtId="0" fontId="5" fillId="0" borderId="0" xfId="0" applyFont="1"/>
    <xf numFmtId="0" fontId="5" fillId="6" borderId="18" xfId="0" applyFont="1" applyFill="1" applyBorder="1"/>
    <xf numFmtId="0" fontId="5" fillId="6" borderId="19" xfId="0" applyFont="1" applyFill="1" applyBorder="1"/>
    <xf numFmtId="0" fontId="5" fillId="6" borderId="20" xfId="0" applyFont="1" applyFill="1" applyBorder="1"/>
    <xf numFmtId="0" fontId="6" fillId="6" borderId="21" xfId="0" applyFont="1" applyFill="1" applyBorder="1" applyAlignment="1">
      <alignment horizontal="center"/>
    </xf>
    <xf numFmtId="0" fontId="5" fillId="6" borderId="22" xfId="0" applyFont="1" applyFill="1" applyBorder="1"/>
    <xf numFmtId="0" fontId="5" fillId="6" borderId="0" xfId="0" applyFont="1" applyFill="1"/>
    <xf numFmtId="43" fontId="5" fillId="6" borderId="0" xfId="1" applyFont="1" applyFill="1" applyBorder="1"/>
    <xf numFmtId="0" fontId="5" fillId="6" borderId="21" xfId="0" applyFont="1" applyFill="1" applyBorder="1"/>
    <xf numFmtId="43" fontId="5" fillId="6" borderId="21" xfId="1" applyFont="1" applyFill="1" applyBorder="1"/>
    <xf numFmtId="43" fontId="5" fillId="0" borderId="0" xfId="1" applyFont="1"/>
    <xf numFmtId="0" fontId="6" fillId="6" borderId="0" xfId="0" applyFont="1" applyFill="1"/>
    <xf numFmtId="43" fontId="6" fillId="6" borderId="0" xfId="1" applyFont="1" applyFill="1" applyBorder="1" applyAlignment="1">
      <alignment horizontal="center"/>
    </xf>
    <xf numFmtId="43" fontId="5" fillId="0" borderId="0" xfId="0" quotePrefix="1" applyNumberFormat="1" applyFont="1"/>
    <xf numFmtId="43" fontId="5" fillId="0" borderId="14" xfId="1" applyFont="1" applyFill="1" applyBorder="1" applyProtection="1">
      <protection locked="0"/>
    </xf>
    <xf numFmtId="43" fontId="5" fillId="0" borderId="14" xfId="1" applyFont="1" applyFill="1" applyBorder="1" applyAlignment="1" applyProtection="1">
      <alignment horizontal="center"/>
      <protection locked="0"/>
    </xf>
    <xf numFmtId="43" fontId="5" fillId="6" borderId="14" xfId="1" applyFont="1" applyFill="1" applyBorder="1" applyProtection="1"/>
    <xf numFmtId="43" fontId="7" fillId="6" borderId="14" xfId="1" applyFont="1" applyFill="1" applyBorder="1" applyProtection="1"/>
    <xf numFmtId="0" fontId="5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5" fillId="6" borderId="0" xfId="0" applyFont="1" applyFill="1" applyAlignment="1">
      <alignment horizontal="left"/>
    </xf>
    <xf numFmtId="43" fontId="5" fillId="0" borderId="23" xfId="1" applyFont="1" applyFill="1" applyBorder="1" applyAlignment="1" applyProtection="1">
      <alignment horizontal="center" vertical="center"/>
      <protection locked="0"/>
    </xf>
    <xf numFmtId="43" fontId="5" fillId="0" borderId="24" xfId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33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1A9C-DC42-4F9C-BD80-5019326A23BF}">
  <dimension ref="A1:G35"/>
  <sheetViews>
    <sheetView tabSelected="1" zoomScale="115" zoomScaleNormal="115" workbookViewId="0">
      <selection activeCell="J10" sqref="J10"/>
    </sheetView>
  </sheetViews>
  <sheetFormatPr defaultColWidth="8.7109375" defaultRowHeight="14.25" x14ac:dyDescent="0.2"/>
  <cols>
    <col min="1" max="1" width="3.5703125" style="16" customWidth="1"/>
    <col min="2" max="2" width="38.85546875" style="16" customWidth="1"/>
    <col min="3" max="3" width="16.85546875" style="26" customWidth="1"/>
    <col min="4" max="4" width="5" style="16" customWidth="1"/>
    <col min="5" max="5" width="18" style="26" bestFit="1" customWidth="1"/>
    <col min="6" max="6" width="3.5703125" style="16" customWidth="1"/>
    <col min="7" max="7" width="12.85546875" style="16" bestFit="1" customWidth="1"/>
    <col min="8" max="16384" width="8.7109375" style="16"/>
  </cols>
  <sheetData>
    <row r="1" spans="1:7" ht="10.15" customHeight="1" x14ac:dyDescent="0.2">
      <c r="A1" s="12"/>
      <c r="B1" s="13"/>
      <c r="C1" s="14"/>
      <c r="D1" s="13"/>
      <c r="E1" s="14"/>
      <c r="F1" s="15"/>
    </row>
    <row r="2" spans="1:7" ht="15" x14ac:dyDescent="0.25">
      <c r="A2" s="17"/>
      <c r="B2" s="35" t="s">
        <v>0</v>
      </c>
      <c r="C2" s="35"/>
      <c r="D2" s="35"/>
      <c r="E2" s="35"/>
      <c r="F2" s="18"/>
    </row>
    <row r="3" spans="1:7" ht="10.15" customHeight="1" thickBot="1" x14ac:dyDescent="0.3">
      <c r="A3" s="19"/>
      <c r="B3" s="20"/>
      <c r="C3" s="20"/>
      <c r="D3" s="20"/>
      <c r="E3" s="20"/>
      <c r="F3" s="21"/>
    </row>
    <row r="4" spans="1:7" ht="10.15" customHeight="1" x14ac:dyDescent="0.2">
      <c r="A4" s="12"/>
      <c r="B4" s="13"/>
      <c r="C4" s="14"/>
      <c r="D4" s="13"/>
      <c r="E4" s="14"/>
      <c r="F4" s="15"/>
    </row>
    <row r="5" spans="1:7" ht="15" x14ac:dyDescent="0.25">
      <c r="A5" s="17"/>
      <c r="B5" s="36" t="s">
        <v>1</v>
      </c>
      <c r="C5" s="36"/>
      <c r="D5" s="36"/>
      <c r="E5" s="36"/>
      <c r="F5" s="18"/>
    </row>
    <row r="6" spans="1:7" ht="10.15" customHeight="1" x14ac:dyDescent="0.2">
      <c r="A6" s="17"/>
      <c r="B6" s="22"/>
      <c r="C6" s="23"/>
      <c r="D6" s="22"/>
      <c r="E6" s="23"/>
      <c r="F6" s="18"/>
    </row>
    <row r="7" spans="1:7" ht="15" x14ac:dyDescent="0.25">
      <c r="A7" s="17"/>
      <c r="B7" s="37" t="s">
        <v>2</v>
      </c>
      <c r="C7" s="37"/>
      <c r="D7" s="37"/>
      <c r="E7" s="30">
        <v>0</v>
      </c>
      <c r="F7" s="18"/>
      <c r="G7" s="26"/>
    </row>
    <row r="8" spans="1:7" ht="10.15" customHeight="1" x14ac:dyDescent="0.2">
      <c r="A8" s="17"/>
      <c r="B8" s="22"/>
      <c r="C8" s="23"/>
      <c r="D8" s="22"/>
      <c r="E8" s="23"/>
      <c r="F8" s="18"/>
    </row>
    <row r="9" spans="1:7" ht="15" x14ac:dyDescent="0.25">
      <c r="A9" s="17"/>
      <c r="B9" s="37" t="s">
        <v>3</v>
      </c>
      <c r="C9" s="37"/>
      <c r="D9" s="37"/>
      <c r="E9" s="30">
        <v>0</v>
      </c>
      <c r="F9" s="18"/>
      <c r="G9" s="26"/>
    </row>
    <row r="10" spans="1:7" ht="10.15" customHeight="1" x14ac:dyDescent="0.2">
      <c r="A10" s="17"/>
      <c r="B10" s="22"/>
      <c r="C10" s="23"/>
      <c r="D10" s="22"/>
      <c r="E10" s="23"/>
      <c r="F10" s="18"/>
    </row>
    <row r="11" spans="1:7" x14ac:dyDescent="0.2">
      <c r="A11" s="17"/>
      <c r="B11" s="37" t="s">
        <v>4</v>
      </c>
      <c r="C11" s="37"/>
      <c r="D11" s="37"/>
      <c r="E11" s="32">
        <f>+E7+E9</f>
        <v>0</v>
      </c>
      <c r="F11" s="18"/>
    </row>
    <row r="12" spans="1:7" x14ac:dyDescent="0.2">
      <c r="A12" s="17"/>
      <c r="B12" s="22"/>
      <c r="C12" s="23"/>
      <c r="D12" s="22"/>
      <c r="E12" s="23"/>
      <c r="F12" s="18"/>
    </row>
    <row r="13" spans="1:7" x14ac:dyDescent="0.2">
      <c r="A13" s="17"/>
      <c r="B13" s="22" t="s">
        <v>5</v>
      </c>
      <c r="C13" s="23"/>
      <c r="D13" s="22"/>
      <c r="E13" s="23"/>
      <c r="F13" s="18"/>
    </row>
    <row r="14" spans="1:7" ht="10.15" customHeight="1" x14ac:dyDescent="0.2">
      <c r="A14" s="17"/>
      <c r="B14" s="22"/>
      <c r="C14" s="23"/>
      <c r="D14" s="22"/>
      <c r="E14" s="23"/>
      <c r="F14" s="18"/>
    </row>
    <row r="15" spans="1:7" ht="15" x14ac:dyDescent="0.25">
      <c r="A15" s="17"/>
      <c r="B15" s="22" t="s">
        <v>6</v>
      </c>
      <c r="C15" s="23"/>
      <c r="D15" s="22"/>
      <c r="E15" s="33">
        <f>MIN(MIN(E9*2,145000)+MIN(E7,100000),145000)</f>
        <v>0</v>
      </c>
      <c r="F15" s="18"/>
      <c r="G15" s="29"/>
    </row>
    <row r="16" spans="1:7" ht="10.15" customHeight="1" thickBot="1" x14ac:dyDescent="0.25">
      <c r="A16" s="19"/>
      <c r="B16" s="24"/>
      <c r="C16" s="25"/>
      <c r="D16" s="24"/>
      <c r="E16" s="25"/>
      <c r="F16" s="21"/>
      <c r="G16" s="16" t="s">
        <v>36</v>
      </c>
    </row>
    <row r="17" spans="1:6" ht="27.75" customHeight="1" x14ac:dyDescent="0.2">
      <c r="A17" s="12"/>
      <c r="B17" s="13"/>
      <c r="C17" s="14"/>
      <c r="D17" s="13"/>
      <c r="E17" s="14"/>
      <c r="F17" s="15"/>
    </row>
    <row r="18" spans="1:6" ht="15" x14ac:dyDescent="0.25">
      <c r="A18" s="17"/>
      <c r="B18" s="36" t="s">
        <v>7</v>
      </c>
      <c r="C18" s="36"/>
      <c r="D18" s="36"/>
      <c r="E18" s="36"/>
      <c r="F18" s="18"/>
    </row>
    <row r="19" spans="1:6" ht="10.15" customHeight="1" x14ac:dyDescent="0.2">
      <c r="A19" s="17"/>
      <c r="B19" s="22"/>
      <c r="C19" s="23"/>
      <c r="D19" s="22"/>
      <c r="E19" s="23"/>
      <c r="F19" s="18"/>
    </row>
    <row r="20" spans="1:6" ht="14.65" customHeight="1" x14ac:dyDescent="0.2">
      <c r="A20" s="17"/>
      <c r="B20" s="34" t="s">
        <v>8</v>
      </c>
      <c r="C20" s="34"/>
      <c r="D20" s="34"/>
      <c r="E20" s="38" t="s">
        <v>9</v>
      </c>
      <c r="F20" s="18"/>
    </row>
    <row r="21" spans="1:6" x14ac:dyDescent="0.2">
      <c r="A21" s="17"/>
      <c r="B21" s="34"/>
      <c r="C21" s="34"/>
      <c r="D21" s="34"/>
      <c r="E21" s="39"/>
      <c r="F21" s="18"/>
    </row>
    <row r="22" spans="1:6" ht="10.15" customHeight="1" x14ac:dyDescent="0.2">
      <c r="A22" s="17"/>
      <c r="B22" s="22"/>
      <c r="C22" s="23"/>
      <c r="D22" s="22"/>
      <c r="E22" s="23"/>
      <c r="F22" s="18"/>
    </row>
    <row r="23" spans="1:6" ht="15" x14ac:dyDescent="0.25">
      <c r="A23" s="17"/>
      <c r="B23" s="22"/>
      <c r="C23" s="28" t="s">
        <v>10</v>
      </c>
      <c r="D23" s="27"/>
      <c r="E23" s="28" t="s">
        <v>11</v>
      </c>
      <c r="F23" s="18"/>
    </row>
    <row r="24" spans="1:6" ht="10.15" customHeight="1" x14ac:dyDescent="0.2">
      <c r="A24" s="17"/>
      <c r="B24" s="22"/>
      <c r="C24" s="23"/>
      <c r="D24" s="22"/>
      <c r="E24" s="23"/>
      <c r="F24" s="18"/>
    </row>
    <row r="25" spans="1:6" ht="15" x14ac:dyDescent="0.25">
      <c r="A25" s="17"/>
      <c r="B25" s="22" t="s">
        <v>12</v>
      </c>
      <c r="C25" s="32">
        <f>+IF(E20="SI",C31/1.25,C31/1.05)</f>
        <v>0</v>
      </c>
      <c r="D25" s="22"/>
      <c r="E25" s="31"/>
      <c r="F25" s="18"/>
    </row>
    <row r="26" spans="1:6" ht="10.15" customHeight="1" x14ac:dyDescent="0.2">
      <c r="A26" s="17"/>
      <c r="B26" s="22"/>
      <c r="C26" s="23"/>
      <c r="D26" s="22"/>
      <c r="E26" s="23"/>
      <c r="F26" s="18"/>
    </row>
    <row r="27" spans="1:6" x14ac:dyDescent="0.2">
      <c r="A27" s="17"/>
      <c r="B27" s="22" t="s">
        <v>13</v>
      </c>
      <c r="C27" s="32">
        <f>+C25*0.05</f>
        <v>0</v>
      </c>
      <c r="D27" s="22"/>
      <c r="E27" s="32">
        <f>+E25*0.05</f>
        <v>0</v>
      </c>
      <c r="F27" s="18"/>
    </row>
    <row r="28" spans="1:6" ht="10.15" customHeight="1" x14ac:dyDescent="0.2">
      <c r="A28" s="17"/>
      <c r="B28" s="22"/>
      <c r="C28" s="23"/>
      <c r="D28" s="22"/>
      <c r="E28" s="23"/>
      <c r="F28" s="18"/>
    </row>
    <row r="29" spans="1:6" x14ac:dyDescent="0.2">
      <c r="A29" s="17"/>
      <c r="B29" s="22" t="s">
        <v>14</v>
      </c>
      <c r="C29" s="32">
        <f>+IF(E20="SI",C25*0.2,0)</f>
        <v>0</v>
      </c>
      <c r="D29" s="22"/>
      <c r="E29" s="32">
        <f>+IF(E20="SI",E25*0.2,0)</f>
        <v>0</v>
      </c>
      <c r="F29" s="18"/>
    </row>
    <row r="30" spans="1:6" ht="10.15" customHeight="1" x14ac:dyDescent="0.2">
      <c r="A30" s="17"/>
      <c r="B30" s="22"/>
      <c r="C30" s="23"/>
      <c r="D30" s="22"/>
      <c r="E30" s="22"/>
      <c r="F30" s="18"/>
    </row>
    <row r="31" spans="1:6" ht="16.5" customHeight="1" x14ac:dyDescent="0.25">
      <c r="A31" s="17"/>
      <c r="B31" s="22" t="s">
        <v>15</v>
      </c>
      <c r="C31" s="32">
        <f>+E15</f>
        <v>0</v>
      </c>
      <c r="D31" s="22"/>
      <c r="E31" s="33">
        <f>+E25+E27+E29</f>
        <v>0</v>
      </c>
      <c r="F31" s="18"/>
    </row>
    <row r="32" spans="1:6" ht="10.15" customHeight="1" thickBot="1" x14ac:dyDescent="0.25">
      <c r="A32" s="19"/>
      <c r="B32" s="24"/>
      <c r="C32" s="25"/>
      <c r="D32" s="24"/>
      <c r="E32" s="24"/>
      <c r="F32" s="21"/>
    </row>
    <row r="33" spans="1:6" ht="10.15" customHeight="1" x14ac:dyDescent="0.2">
      <c r="A33" s="12"/>
      <c r="B33" s="13"/>
      <c r="C33" s="14"/>
      <c r="D33" s="13"/>
      <c r="E33" s="13"/>
      <c r="F33" s="15"/>
    </row>
    <row r="34" spans="1:6" ht="16.5" customHeight="1" x14ac:dyDescent="0.25">
      <c r="A34" s="17"/>
      <c r="B34" s="27" t="s">
        <v>16</v>
      </c>
      <c r="C34" s="22"/>
      <c r="D34" s="22"/>
      <c r="E34" s="33">
        <f>+IF(E31&gt;E15,E15,E31)</f>
        <v>0</v>
      </c>
      <c r="F34" s="18"/>
    </row>
    <row r="35" spans="1:6" ht="10.15" customHeight="1" thickBot="1" x14ac:dyDescent="0.25">
      <c r="A35" s="19"/>
      <c r="B35" s="24"/>
      <c r="C35" s="25"/>
      <c r="D35" s="24"/>
      <c r="E35" s="25"/>
      <c r="F35" s="21"/>
    </row>
  </sheetData>
  <sheetProtection algorithmName="SHA-512" hashValue="leJsGfYjRd6B4lHH4uDJrohntsqX0SJECRA+rcCUg4+DAF+Juu7+HF66+VS+25+hkPel2pWiaKI3p6Z36I69tw==" saltValue="3WZ46Tk8B+Y2aVK2W4oyPw==" spinCount="100000" sheet="1" objects="1" scenarios="1"/>
  <mergeCells count="8">
    <mergeCell ref="B20:D21"/>
    <mergeCell ref="B2:E2"/>
    <mergeCell ref="B5:E5"/>
    <mergeCell ref="B7:D7"/>
    <mergeCell ref="B9:D9"/>
    <mergeCell ref="B11:D11"/>
    <mergeCell ref="B18:E18"/>
    <mergeCell ref="E20:E21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6C7D1E-E205-40F5-912E-834E64EADABC}">
          <x14:formula1>
            <xm:f>Etichette!$A$1:$A$2</xm:f>
          </x14:formula1>
          <xm:sqref>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5B19-1A56-4EAD-A722-7675066F9D08}">
  <dimension ref="A1:AE227"/>
  <sheetViews>
    <sheetView workbookViewId="0">
      <selection activeCell="A17" sqref="A17"/>
    </sheetView>
  </sheetViews>
  <sheetFormatPr defaultRowHeight="15" x14ac:dyDescent="0.25"/>
  <cols>
    <col min="1" max="1" width="43" customWidth="1"/>
    <col min="2" max="2" width="17.5703125" customWidth="1"/>
    <col min="3" max="3" width="4.42578125" customWidth="1"/>
    <col min="4" max="4" width="43" customWidth="1"/>
    <col min="5" max="5" width="17.5703125" customWidth="1"/>
  </cols>
  <sheetData>
    <row r="1" spans="1:31" x14ac:dyDescent="0.25">
      <c r="A1" s="4"/>
      <c r="B1" s="4"/>
      <c r="C1" s="1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7" customHeight="1" x14ac:dyDescent="0.25">
      <c r="A2" s="40" t="s">
        <v>17</v>
      </c>
      <c r="B2" s="41"/>
      <c r="C2" s="9"/>
      <c r="D2" s="42" t="s">
        <v>18</v>
      </c>
      <c r="E2" s="4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5" t="s">
        <v>19</v>
      </c>
      <c r="B3" s="10">
        <v>20</v>
      </c>
      <c r="C3" s="9"/>
      <c r="D3" s="5" t="s">
        <v>19</v>
      </c>
      <c r="E3" s="10">
        <v>20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5" t="s">
        <v>20</v>
      </c>
      <c r="B4" s="6">
        <v>116000</v>
      </c>
      <c r="C4" s="9"/>
      <c r="D4" s="5" t="s">
        <v>20</v>
      </c>
      <c r="E4" s="6">
        <v>116000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5" t="s">
        <v>21</v>
      </c>
      <c r="B5" s="7">
        <f>+B4*0.05</f>
        <v>5800</v>
      </c>
      <c r="C5" s="9"/>
      <c r="D5" s="5" t="s">
        <v>21</v>
      </c>
      <c r="E5" s="7">
        <f>+E4*0.05</f>
        <v>5800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25">
      <c r="A6" s="5" t="s">
        <v>22</v>
      </c>
      <c r="B6" s="7">
        <f>IF(B3&lt;20,0,B4*0.2)</f>
        <v>23200</v>
      </c>
      <c r="C6" s="9"/>
      <c r="D6" s="5" t="s">
        <v>22</v>
      </c>
      <c r="E6" s="7">
        <f>IF(E3&lt;20,0,E4*0.2)</f>
        <v>23200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5">
      <c r="A7" s="5" t="s">
        <v>23</v>
      </c>
      <c r="B7" s="7">
        <f>+B4+B5+B6</f>
        <v>145000</v>
      </c>
      <c r="C7" s="9"/>
      <c r="D7" s="5" t="s">
        <v>23</v>
      </c>
      <c r="E7" s="7">
        <f>+E4+E5+E6</f>
        <v>145000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5">
      <c r="A8" s="5" t="s">
        <v>24</v>
      </c>
      <c r="B8" s="7">
        <f>IF(B10&lt;50000,100000,145000)</f>
        <v>145000</v>
      </c>
      <c r="C8" s="9"/>
      <c r="D8" s="5" t="s">
        <v>24</v>
      </c>
      <c r="E8" s="7">
        <f>IF(E10&lt;50000,100000,145000)</f>
        <v>145000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5" t="s">
        <v>25</v>
      </c>
      <c r="B9" s="6">
        <v>10000</v>
      </c>
      <c r="C9" s="9"/>
      <c r="D9" s="5" t="s">
        <v>25</v>
      </c>
      <c r="E9" s="6">
        <v>10000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5" t="s">
        <v>26</v>
      </c>
      <c r="B10" s="10">
        <v>50000</v>
      </c>
      <c r="C10" s="9"/>
      <c r="D10" s="5" t="s">
        <v>26</v>
      </c>
      <c r="E10" s="10">
        <v>70000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A11" s="5" t="s">
        <v>27</v>
      </c>
      <c r="B11" s="7">
        <f>+B9+B10*2</f>
        <v>110000</v>
      </c>
      <c r="C11" s="9"/>
      <c r="D11" s="5" t="s">
        <v>27</v>
      </c>
      <c r="E11" s="7">
        <f>+E9+E10*2</f>
        <v>150000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idden="1" x14ac:dyDescent="0.25">
      <c r="A12" s="5" t="s">
        <v>16</v>
      </c>
      <c r="B12" s="7">
        <f>IF(B7&lt;B11,B7,B11)</f>
        <v>110000</v>
      </c>
      <c r="C12" s="9"/>
      <c r="D12" s="5" t="s">
        <v>16</v>
      </c>
      <c r="E12" s="7">
        <f>IF(E7&lt;E11,E7,E11)</f>
        <v>145000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8" t="s">
        <v>28</v>
      </c>
      <c r="B13" s="11">
        <f>IF(B12&lt;B8,B12,B8)</f>
        <v>110000</v>
      </c>
      <c r="C13" s="9"/>
      <c r="D13" s="8" t="s">
        <v>28</v>
      </c>
      <c r="E13" s="11">
        <f>IF(E12&lt;E8,E12,E8)</f>
        <v>145000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5">
      <c r="A14" s="4"/>
      <c r="B14" s="4"/>
      <c r="C14" s="2"/>
      <c r="D14" s="4"/>
      <c r="E14" s="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9.45" customHeight="1" x14ac:dyDescent="0.25">
      <c r="A15" s="40" t="s">
        <v>29</v>
      </c>
      <c r="B15" s="41"/>
      <c r="C15" s="9"/>
      <c r="D15" s="42" t="s">
        <v>30</v>
      </c>
      <c r="E15" s="4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5">
      <c r="A16" s="5" t="s">
        <v>19</v>
      </c>
      <c r="B16" s="10">
        <v>20</v>
      </c>
      <c r="C16" s="9"/>
      <c r="D16" s="5" t="s">
        <v>19</v>
      </c>
      <c r="E16" s="10">
        <v>20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5" t="s">
        <v>20</v>
      </c>
      <c r="B17" s="6">
        <v>80000</v>
      </c>
      <c r="C17" s="9"/>
      <c r="D17" s="5" t="s">
        <v>20</v>
      </c>
      <c r="E17" s="6">
        <v>80000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5" t="s">
        <v>21</v>
      </c>
      <c r="B18" s="7">
        <f>+B17*0.05</f>
        <v>4000</v>
      </c>
      <c r="C18" s="9"/>
      <c r="D18" s="5" t="s">
        <v>21</v>
      </c>
      <c r="E18" s="7">
        <f>+E17*0.05</f>
        <v>4000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5" t="s">
        <v>22</v>
      </c>
      <c r="B19" s="7">
        <f>IF(B16&lt;20,0,B17*0.2)</f>
        <v>16000</v>
      </c>
      <c r="C19" s="9"/>
      <c r="D19" s="5" t="s">
        <v>22</v>
      </c>
      <c r="E19" s="7">
        <f>IF(E16&lt;20,0,E17*0.2)</f>
        <v>16000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5" t="s">
        <v>23</v>
      </c>
      <c r="B20" s="7">
        <f>+B17+B18+B19</f>
        <v>100000</v>
      </c>
      <c r="C20" s="9"/>
      <c r="D20" s="5" t="s">
        <v>23</v>
      </c>
      <c r="E20" s="7">
        <f>+E17+E18+E19</f>
        <v>100000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5" t="s">
        <v>24</v>
      </c>
      <c r="B21" s="7">
        <f>IF(B23&lt;50000,100000,145000)</f>
        <v>100000</v>
      </c>
      <c r="C21" s="9"/>
      <c r="D21" s="5" t="s">
        <v>24</v>
      </c>
      <c r="E21" s="7">
        <f>IF(E23&lt;50000,100000,145000)</f>
        <v>100000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5" t="s">
        <v>25</v>
      </c>
      <c r="B22" s="6">
        <v>10000</v>
      </c>
      <c r="C22" s="9"/>
      <c r="D22" s="5" t="s">
        <v>25</v>
      </c>
      <c r="E22" s="6">
        <v>10000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5" t="s">
        <v>26</v>
      </c>
      <c r="B23" s="10">
        <v>43000</v>
      </c>
      <c r="C23" s="9"/>
      <c r="D23" s="5" t="s">
        <v>26</v>
      </c>
      <c r="E23" s="10">
        <v>46000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5" t="s">
        <v>27</v>
      </c>
      <c r="B24" s="7">
        <f>+B22+B23*2</f>
        <v>96000</v>
      </c>
      <c r="C24" s="9"/>
      <c r="D24" s="5" t="s">
        <v>27</v>
      </c>
      <c r="E24" s="7">
        <f>+E22+E23*2</f>
        <v>102000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idden="1" x14ac:dyDescent="0.25">
      <c r="A25" s="5" t="s">
        <v>16</v>
      </c>
      <c r="B25" s="7">
        <f>IF(B20&lt;B24,B20,B24)</f>
        <v>96000</v>
      </c>
      <c r="C25" s="9"/>
      <c r="D25" s="5" t="s">
        <v>16</v>
      </c>
      <c r="E25" s="7">
        <f>IF(E20&lt;E24,E20,E24)</f>
        <v>100000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8" t="s">
        <v>28</v>
      </c>
      <c r="B26" s="11">
        <f>IF(B25&lt;B21,B25,B21)</f>
        <v>96000</v>
      </c>
      <c r="C26" s="9"/>
      <c r="D26" s="8" t="s">
        <v>28</v>
      </c>
      <c r="E26" s="11">
        <f>IF(E25&lt;E21,E25,E21)</f>
        <v>100000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4"/>
      <c r="B27" s="4"/>
      <c r="C27" s="2"/>
      <c r="D27" s="4"/>
      <c r="E27" s="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28.15" customHeight="1" x14ac:dyDescent="0.25">
      <c r="A28" s="40" t="s">
        <v>31</v>
      </c>
      <c r="B28" s="41"/>
      <c r="C28" s="9"/>
      <c r="D28" s="42" t="s">
        <v>32</v>
      </c>
      <c r="E28" s="4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5" t="s">
        <v>19</v>
      </c>
      <c r="B29" s="10">
        <v>10</v>
      </c>
      <c r="C29" s="9"/>
      <c r="D29" s="5" t="s">
        <v>19</v>
      </c>
      <c r="E29" s="10">
        <v>10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5" t="s">
        <v>20</v>
      </c>
      <c r="B30" s="6">
        <v>125000</v>
      </c>
      <c r="C30" s="9"/>
      <c r="D30" s="5" t="s">
        <v>20</v>
      </c>
      <c r="E30" s="6">
        <v>135000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5" t="s">
        <v>21</v>
      </c>
      <c r="B31" s="7">
        <f>+B30*0.05</f>
        <v>6250</v>
      </c>
      <c r="C31" s="9"/>
      <c r="D31" s="5" t="s">
        <v>21</v>
      </c>
      <c r="E31" s="7">
        <f>+E30*0.05</f>
        <v>6750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5" t="s">
        <v>22</v>
      </c>
      <c r="B32" s="7">
        <f>IF(B29&lt;20,0,B30*0.2)</f>
        <v>0</v>
      </c>
      <c r="C32" s="9"/>
      <c r="D32" s="5" t="s">
        <v>22</v>
      </c>
      <c r="E32" s="7">
        <f>IF(E29&lt;20,0,E30*0.2)</f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5" t="s">
        <v>23</v>
      </c>
      <c r="B33" s="7">
        <f>+B30+B31+B32</f>
        <v>131250</v>
      </c>
      <c r="C33" s="9"/>
      <c r="D33" s="5" t="s">
        <v>23</v>
      </c>
      <c r="E33" s="7">
        <f>+E30+E31+E32</f>
        <v>141750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5" t="s">
        <v>24</v>
      </c>
      <c r="B34" s="7">
        <f>IF(B36&lt;50000,100000,145000)</f>
        <v>145000</v>
      </c>
      <c r="C34" s="9"/>
      <c r="D34" s="5" t="s">
        <v>24</v>
      </c>
      <c r="E34" s="7">
        <f>IF(E36&lt;50000,100000,145000)</f>
        <v>145000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5" t="s">
        <v>25</v>
      </c>
      <c r="B35" s="6">
        <v>10000</v>
      </c>
      <c r="C35" s="9"/>
      <c r="D35" s="5" t="s">
        <v>25</v>
      </c>
      <c r="E35" s="6">
        <v>10000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5" t="s">
        <v>26</v>
      </c>
      <c r="B36" s="10">
        <v>50000</v>
      </c>
      <c r="C36" s="9"/>
      <c r="D36" s="5" t="s">
        <v>26</v>
      </c>
      <c r="E36" s="10">
        <v>75000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5" t="s">
        <v>27</v>
      </c>
      <c r="B37" s="7">
        <f>+B35+B36*2</f>
        <v>110000</v>
      </c>
      <c r="C37" s="9"/>
      <c r="D37" s="5" t="s">
        <v>27</v>
      </c>
      <c r="E37" s="7">
        <f>+E35+E36*2</f>
        <v>160000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idden="1" x14ac:dyDescent="0.25">
      <c r="A38" s="5" t="s">
        <v>16</v>
      </c>
      <c r="B38" s="7">
        <f>IF(B33&lt;B37,B33,B37)</f>
        <v>110000</v>
      </c>
      <c r="C38" s="9"/>
      <c r="D38" s="5" t="s">
        <v>16</v>
      </c>
      <c r="E38" s="7">
        <f>IF(E33&lt;E37,E33,E37)</f>
        <v>141750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8" t="s">
        <v>28</v>
      </c>
      <c r="B39" s="11">
        <f>IF(B38&lt;B34,B38,B34)</f>
        <v>110000</v>
      </c>
      <c r="C39" s="9"/>
      <c r="D39" s="8" t="s">
        <v>28</v>
      </c>
      <c r="E39" s="11">
        <f>IF(E38&lt;E34,E38,E34)</f>
        <v>141750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4"/>
      <c r="B40" s="4"/>
      <c r="C40" s="2"/>
      <c r="D40" s="4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7" customHeight="1" x14ac:dyDescent="0.25">
      <c r="A41" s="40" t="s">
        <v>33</v>
      </c>
      <c r="B41" s="41"/>
      <c r="C41" s="9"/>
      <c r="D41" s="42" t="s">
        <v>34</v>
      </c>
      <c r="E41" s="4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5" t="s">
        <v>19</v>
      </c>
      <c r="B42" s="10">
        <v>10</v>
      </c>
      <c r="C42" s="9"/>
      <c r="D42" s="5" t="s">
        <v>19</v>
      </c>
      <c r="E42" s="10">
        <v>10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5" t="s">
        <v>20</v>
      </c>
      <c r="B43" s="6">
        <v>80000</v>
      </c>
      <c r="C43" s="9"/>
      <c r="D43" s="5" t="s">
        <v>20</v>
      </c>
      <c r="E43" s="6">
        <v>75000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5" t="s">
        <v>21</v>
      </c>
      <c r="B44" s="7">
        <f>+B43*0.05</f>
        <v>4000</v>
      </c>
      <c r="C44" s="9"/>
      <c r="D44" s="5" t="s">
        <v>21</v>
      </c>
      <c r="E44" s="7">
        <f>+E43*0.05</f>
        <v>3750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5" t="s">
        <v>22</v>
      </c>
      <c r="B45" s="7">
        <f>IF(B42&lt;20,0,B43*0.2)</f>
        <v>0</v>
      </c>
      <c r="C45" s="9"/>
      <c r="D45" s="5" t="s">
        <v>22</v>
      </c>
      <c r="E45" s="7">
        <f>IF(E42&lt;20,0,E43*0.2)</f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5" t="s">
        <v>23</v>
      </c>
      <c r="B46" s="7">
        <f>+B43+B44+B45</f>
        <v>84000</v>
      </c>
      <c r="C46" s="9"/>
      <c r="D46" s="5" t="s">
        <v>23</v>
      </c>
      <c r="E46" s="7">
        <f>+E43+E44+E45</f>
        <v>78750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5" t="s">
        <v>24</v>
      </c>
      <c r="B47" s="7">
        <f>IF(B49&lt;50000,100000,145000)</f>
        <v>100000</v>
      </c>
      <c r="C47" s="9"/>
      <c r="D47" s="5" t="s">
        <v>24</v>
      </c>
      <c r="E47" s="7">
        <f>IF(E49&lt;50000,100000,145000)</f>
        <v>100000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5" t="s">
        <v>25</v>
      </c>
      <c r="B48" s="6">
        <v>20000</v>
      </c>
      <c r="C48" s="9"/>
      <c r="D48" s="5" t="s">
        <v>25</v>
      </c>
      <c r="E48" s="6">
        <v>20000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5" t="s">
        <v>26</v>
      </c>
      <c r="B49" s="10">
        <v>30000</v>
      </c>
      <c r="C49" s="9"/>
      <c r="D49" s="5" t="s">
        <v>26</v>
      </c>
      <c r="E49" s="10">
        <v>30000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5" t="s">
        <v>27</v>
      </c>
      <c r="B50" s="7">
        <f>+B48+B49*2</f>
        <v>80000</v>
      </c>
      <c r="C50" s="9"/>
      <c r="D50" s="5" t="s">
        <v>27</v>
      </c>
      <c r="E50" s="7">
        <f>+E48+E49*2</f>
        <v>80000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idden="1" x14ac:dyDescent="0.25">
      <c r="A51" s="5" t="s">
        <v>16</v>
      </c>
      <c r="B51" s="7">
        <f>IF(B46&lt;B50,B46,B50)</f>
        <v>80000</v>
      </c>
      <c r="C51" s="9"/>
      <c r="D51" s="5" t="s">
        <v>16</v>
      </c>
      <c r="E51" s="7">
        <f>IF(E46&lt;E50,E46,E50)</f>
        <v>78750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8" t="s">
        <v>28</v>
      </c>
      <c r="B52" s="11">
        <f>IF(B51&lt;B47,B51,B47)</f>
        <v>80000</v>
      </c>
      <c r="C52" s="9"/>
      <c r="D52" s="8" t="s">
        <v>28</v>
      </c>
      <c r="E52" s="11">
        <f>IF(E51&lt;E47,E51,E47)</f>
        <v>78750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1"/>
      <c r="B53" s="1"/>
      <c r="C53" s="2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</sheetData>
  <mergeCells count="8">
    <mergeCell ref="A2:B2"/>
    <mergeCell ref="A15:B15"/>
    <mergeCell ref="A28:B28"/>
    <mergeCell ref="A41:B41"/>
    <mergeCell ref="D2:E2"/>
    <mergeCell ref="D15:E15"/>
    <mergeCell ref="D28:E28"/>
    <mergeCell ref="D41:E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8627-4683-4EE1-86AE-5CBD9E83CB83}">
  <dimension ref="A1:A2"/>
  <sheetViews>
    <sheetView workbookViewId="0">
      <selection activeCell="B12" sqref="B12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Calcolo AR</vt:lpstr>
      <vt:lpstr>Foglio 1</vt:lpstr>
      <vt:lpstr>Etichette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Iacopini</dc:creator>
  <cp:keywords/>
  <dc:description/>
  <cp:lastModifiedBy>Edoardo Pontecorvo</cp:lastModifiedBy>
  <cp:revision/>
  <dcterms:created xsi:type="dcterms:W3CDTF">2025-04-04T09:15:33Z</dcterms:created>
  <dcterms:modified xsi:type="dcterms:W3CDTF">2026-03-05T08:02:20Z</dcterms:modified>
  <cp:category/>
  <cp:contentStatus/>
</cp:coreProperties>
</file>